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44" windowWidth="20100" windowHeight="8844"/>
  </bookViews>
  <sheets>
    <sheet name="Info" sheetId="22" r:id="rId1"/>
    <sheet name="Taustatiedot" sheetId="5" r:id="rId2"/>
    <sheet name="Kulkutavat" sheetId="21" r:id="rId3"/>
    <sheet name="Koko maa" sheetId="2" r:id="rId4"/>
    <sheet name="Kaupungit" sheetId="3" r:id="rId5"/>
    <sheet name="Koonti" sheetId="20" r:id="rId6"/>
  </sheets>
  <calcPr calcId="145621"/>
</workbook>
</file>

<file path=xl/calcChain.xml><?xml version="1.0" encoding="utf-8"?>
<calcChain xmlns="http://schemas.openxmlformats.org/spreadsheetml/2006/main">
  <c r="AS24" i="20" l="1"/>
  <c r="AO23" i="20"/>
  <c r="AO20" i="20"/>
  <c r="AX6" i="20"/>
  <c r="AB5" i="20"/>
  <c r="AS20" i="20"/>
  <c r="AR20" i="20"/>
  <c r="AQ20" i="20"/>
  <c r="AR22" i="20"/>
  <c r="G9" i="2"/>
  <c r="G154" i="3" l="1"/>
  <c r="G133" i="3"/>
  <c r="H133" i="3" s="1"/>
  <c r="G113" i="3"/>
  <c r="H113" i="3" s="1"/>
  <c r="G93" i="3"/>
  <c r="H93" i="3" s="1"/>
  <c r="G73" i="3"/>
  <c r="G53" i="3"/>
  <c r="G33" i="3"/>
  <c r="G12" i="3"/>
  <c r="Y5" i="20"/>
  <c r="H130" i="3"/>
  <c r="H131" i="3"/>
  <c r="H132" i="3"/>
  <c r="H134" i="3"/>
  <c r="H110" i="3"/>
  <c r="H111" i="3"/>
  <c r="H112" i="3"/>
  <c r="H114" i="3"/>
  <c r="H90" i="3"/>
  <c r="H91" i="3"/>
  <c r="H92" i="3"/>
  <c r="H94" i="3"/>
  <c r="H70" i="3" l="1"/>
  <c r="H71" i="3"/>
  <c r="H72" i="3"/>
  <c r="H73" i="3"/>
  <c r="H74" i="3"/>
  <c r="H30" i="3" l="1"/>
  <c r="H31" i="3"/>
  <c r="H32" i="3"/>
  <c r="H33" i="3"/>
  <c r="H34" i="3"/>
  <c r="H13" i="3"/>
  <c r="H12" i="3" l="1"/>
  <c r="H9" i="3"/>
  <c r="H10" i="3"/>
  <c r="H11" i="3"/>
  <c r="D15" i="21" l="1"/>
  <c r="D11" i="21" l="1"/>
  <c r="D16" i="21" s="1"/>
  <c r="E11" i="21"/>
  <c r="C11" i="21"/>
  <c r="C16" i="21"/>
  <c r="Y13" i="20"/>
  <c r="AC5" i="20" l="1"/>
  <c r="AC13" i="20"/>
  <c r="AB6" i="20"/>
  <c r="AB7" i="20"/>
  <c r="AB8" i="20"/>
  <c r="AB9" i="20"/>
  <c r="AB10" i="20"/>
  <c r="AB11" i="20"/>
  <c r="AB12" i="20"/>
  <c r="AB13" i="20"/>
  <c r="AA6" i="20"/>
  <c r="AA7" i="20"/>
  <c r="AA8" i="20"/>
  <c r="AA9" i="20"/>
  <c r="AA10" i="20"/>
  <c r="AA11" i="20"/>
  <c r="AA12" i="20"/>
  <c r="AA13" i="20"/>
  <c r="AA5" i="20"/>
  <c r="U5" i="20"/>
  <c r="H8" i="2" l="1"/>
  <c r="C15" i="21" l="1"/>
  <c r="V6" i="20" l="1"/>
  <c r="V7" i="20"/>
  <c r="V8" i="20"/>
  <c r="V9" i="20"/>
  <c r="V10" i="20"/>
  <c r="V11" i="20"/>
  <c r="V12" i="20"/>
  <c r="V13" i="20"/>
  <c r="V5" i="20"/>
  <c r="U6" i="20"/>
  <c r="U7" i="20"/>
  <c r="U8" i="20"/>
  <c r="U9" i="20"/>
  <c r="U10" i="20"/>
  <c r="U11" i="20"/>
  <c r="U12" i="20"/>
  <c r="U13" i="20"/>
  <c r="Y6" i="20" l="1"/>
  <c r="AC6" i="20" s="1"/>
  <c r="Y7" i="20"/>
  <c r="AC7" i="20" s="1"/>
  <c r="Y8" i="20"/>
  <c r="AC8" i="20" s="1"/>
  <c r="Y9" i="20"/>
  <c r="AC9" i="20" s="1"/>
  <c r="Y10" i="20"/>
  <c r="AC10" i="20" s="1"/>
  <c r="Y11" i="20"/>
  <c r="AC11" i="20" s="1"/>
  <c r="Y12" i="20"/>
  <c r="AC12" i="20" s="1"/>
  <c r="AQ28" i="20" l="1"/>
  <c r="AY13" i="20" l="1"/>
  <c r="AR28" i="20"/>
  <c r="BA13" i="20"/>
  <c r="AS28" i="20"/>
  <c r="AP28" i="20" l="1"/>
  <c r="AO28" i="20"/>
  <c r="AX13" i="20" l="1"/>
  <c r="AT28" i="20"/>
  <c r="AZ13" i="20"/>
  <c r="H6" i="2" l="1"/>
  <c r="H9" i="2" l="1"/>
  <c r="H10" i="2"/>
  <c r="H7" i="2"/>
  <c r="AQ22" i="20" l="1"/>
  <c r="AQ24" i="20"/>
  <c r="AQ26" i="20"/>
  <c r="AQ25" i="20"/>
  <c r="AQ21" i="20"/>
  <c r="AP26" i="20"/>
  <c r="AO24" i="20"/>
  <c r="AP21" i="20"/>
  <c r="AP27" i="20"/>
  <c r="AQ27" i="20" l="1"/>
  <c r="AP25" i="20"/>
  <c r="AQ23" i="20"/>
  <c r="AR25" i="20"/>
  <c r="AY10" i="20"/>
  <c r="AR23" i="20"/>
  <c r="AY11" i="20"/>
  <c r="AR26" i="20"/>
  <c r="AR27" i="20"/>
  <c r="AY12" i="20"/>
  <c r="AY6" i="20"/>
  <c r="AR21" i="20"/>
  <c r="AY9" i="20"/>
  <c r="AR24" i="20"/>
  <c r="AO21" i="20"/>
  <c r="AP23" i="20"/>
  <c r="AO25" i="20"/>
  <c r="AO27" i="20"/>
  <c r="AO26" i="20"/>
  <c r="AP22" i="20"/>
  <c r="AX7" i="20"/>
  <c r="AO22" i="20"/>
  <c r="AP20" i="20"/>
  <c r="AP24" i="20" l="1"/>
  <c r="AZ9" i="20"/>
  <c r="AX11" i="20"/>
  <c r="AS27" i="20"/>
  <c r="BA12" i="20"/>
  <c r="AS23" i="20"/>
  <c r="AS25" i="20"/>
  <c r="BA10" i="20"/>
  <c r="AS21" i="20"/>
  <c r="BA6" i="20"/>
  <c r="AS26" i="20"/>
  <c r="BA11" i="20"/>
  <c r="BA9" i="20"/>
  <c r="AY5" i="20"/>
  <c r="BA5" i="20"/>
  <c r="AX12" i="20"/>
  <c r="AT22" i="20"/>
  <c r="AX10" i="20"/>
  <c r="AZ7" i="20"/>
  <c r="AT27" i="20"/>
  <c r="AZ12" i="20"/>
  <c r="AT25" i="20"/>
  <c r="AZ10" i="20"/>
  <c r="AT23" i="20"/>
  <c r="AT26" i="20"/>
  <c r="AZ11" i="20"/>
  <c r="AT21" i="20"/>
  <c r="AZ6" i="20"/>
  <c r="AT24" i="20" l="1"/>
  <c r="AX9" i="20"/>
  <c r="AY7" i="20"/>
  <c r="AS22" i="20"/>
  <c r="BA7" i="20"/>
  <c r="AZ5" i="20" l="1"/>
  <c r="AT20" i="20"/>
  <c r="AX5" i="20"/>
</calcChain>
</file>

<file path=xl/sharedStrings.xml><?xml version="1.0" encoding="utf-8"?>
<sst xmlns="http://schemas.openxmlformats.org/spreadsheetml/2006/main" count="586" uniqueCount="114">
  <si>
    <t>Koko maa</t>
  </si>
  <si>
    <t>Helsinki</t>
  </si>
  <si>
    <t>Espoo</t>
  </si>
  <si>
    <t>Vantaa</t>
  </si>
  <si>
    <t>Ikäryhmät</t>
  </si>
  <si>
    <t>Kävely</t>
  </si>
  <si>
    <t>Pyöräily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</si>
  <si>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</si>
  <si>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</si>
  <si>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</si>
  <si>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</si>
  <si>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</si>
  <si>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</si>
  <si>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</si>
  <si>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</si>
  <si>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</si>
  <si>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</si>
  <si>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</si>
  <si>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</si>
  <si>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Ikäryhmä</t>
  </si>
  <si>
    <t>20-49</t>
  </si>
  <si>
    <t>50-64</t>
  </si>
  <si>
    <t>65-79</t>
  </si>
  <si>
    <t>80-99</t>
  </si>
  <si>
    <t xml:space="preserve">Pyöräily </t>
  </si>
  <si>
    <t>RR ka</t>
  </si>
  <si>
    <t>80-</t>
  </si>
  <si>
    <t>PAF</t>
  </si>
  <si>
    <t>6-19</t>
  </si>
  <si>
    <t>Kaikki</t>
  </si>
  <si>
    <t>Kuntakoodi</t>
  </si>
  <si>
    <t>Valtakunnallinen (1)</t>
  </si>
  <si>
    <t xml:space="preserve">Helsingin seutu (6) </t>
  </si>
  <si>
    <t>Kokomaa</t>
  </si>
  <si>
    <t>Oulun seutu (2)</t>
  </si>
  <si>
    <t>Oulu</t>
  </si>
  <si>
    <t>Tampereen seutu (3)</t>
  </si>
  <si>
    <t>Tampere</t>
  </si>
  <si>
    <t>Summa</t>
  </si>
  <si>
    <t>Turun seutu (5)</t>
  </si>
  <si>
    <t>Turku</t>
  </si>
  <si>
    <t>YLL</t>
  </si>
  <si>
    <t>Kävelijöitä yht</t>
  </si>
  <si>
    <t>Pyöräilijöitä</t>
  </si>
  <si>
    <t>%</t>
  </si>
  <si>
    <t>n</t>
  </si>
  <si>
    <t>Joensuun ydinkaupunkiseutu (11)</t>
  </si>
  <si>
    <t>Joensuu</t>
  </si>
  <si>
    <t>Kuopio</t>
  </si>
  <si>
    <r>
      <t xml:space="preserve">n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20v </t>
    </r>
  </si>
  <si>
    <t xml:space="preserve">Vältetyt elinvuosien menetykset (YLL) </t>
  </si>
  <si>
    <t>Kävely/pyöräily</t>
  </si>
  <si>
    <t>Kävely&amp;pyöräily</t>
  </si>
  <si>
    <t>Deaths</t>
  </si>
  <si>
    <t xml:space="preserve">Vältetyt kuolemantapaukset (n) </t>
  </si>
  <si>
    <t xml:space="preserve">Deaths </t>
  </si>
  <si>
    <t>sum</t>
  </si>
  <si>
    <t>Kuopiolle käytetty valtakunnalisia RR arvoja!</t>
  </si>
  <si>
    <t>Pyöräily&amp;kävely</t>
  </si>
  <si>
    <t>Koko maan ja kunnittaisissa analyyseissa mukana olevat havainnot</t>
  </si>
  <si>
    <t>Kuolemat</t>
  </si>
  <si>
    <t>Yhteensä</t>
  </si>
  <si>
    <t>Kävely%</t>
  </si>
  <si>
    <t>kuolemat</t>
  </si>
  <si>
    <t>Pyöräily%</t>
  </si>
  <si>
    <t>Väestö</t>
  </si>
  <si>
    <t>Kävelijät</t>
  </si>
  <si>
    <t>Pyöräilijät</t>
  </si>
  <si>
    <t>Kävely (%)</t>
  </si>
  <si>
    <t>Pyöräily (%)</t>
  </si>
  <si>
    <t>Kävely %</t>
  </si>
  <si>
    <t>Pyöräily %</t>
  </si>
  <si>
    <t>Osana matkaketjua</t>
  </si>
  <si>
    <t>Muu kulkutapa</t>
  </si>
  <si>
    <t>Pääasiallinen kulkutapa</t>
  </si>
  <si>
    <t>Muut kulkutavat yhteensä</t>
  </si>
  <si>
    <t>Kävelijöistä ja pyöräilijöistä</t>
  </si>
  <si>
    <t>Käv&amp;Pyö</t>
  </si>
  <si>
    <t>Finland</t>
  </si>
  <si>
    <t>Mikäli sinulla on tähän tiedostoon liittyviä kysymyksiä, voit lähettää kysymyksesi osoitteeseen heli.lehtomaki@thl.fi</t>
  </si>
  <si>
    <t>Excel-tiedoston rakenne:</t>
  </si>
  <si>
    <t xml:space="preserve">Lehtomäki, H., Karvosenoja, N., Paunu, V-V., Korhonen, A., Hänninen, O., Tuomisto, J., Karppinen, A., Kukkonen, J. &amp; Tainio, M. 2021. </t>
  </si>
  <si>
    <t>Liikenteen terveysvaikutukset Suomessa ja suurimmissa kaupungeissa. Suomen ympäristökeskuksen raportteja 16/2021.</t>
  </si>
  <si>
    <t>Tämä Excel kuvaa aktiivisen liikkumisen (kävelyn ja pyöräilyn) terveysvaikutusten laskentaa osana Liikenteen terveysvaikutukset Suomessa ja suurimmissa kaupungeissa -raporttia (Lehtomäki ym. 2021).</t>
  </si>
  <si>
    <t>12-04-2021 Heli Lehtomäki</t>
  </si>
  <si>
    <t xml:space="preserve">tutkimushenkilöitä koskeva aineisto ja tuloksia käsitellään vain ikäryhmittäin. Tämän vuoksi kaikki laskentasolut, joissa on ollut soluviitteitä lähtöaineistoon, on muutettu pelkiksi numeroksi. </t>
  </si>
  <si>
    <t xml:space="preserve">Aktiivisen liikkumisen terveysvaikutusten laskenta perustuu Henkilöliikennetutkimuksen (HLT) 2016 aineistoon. Tästä tiedostosta on kuitenkin on tietoturvasyistä poistettu kaikki yksittäisiä </t>
  </si>
  <si>
    <t>Alue</t>
  </si>
  <si>
    <t>-</t>
  </si>
  <si>
    <t>Taustatiedot</t>
  </si>
  <si>
    <t>Kulkutavat</t>
  </si>
  <si>
    <t>Koonti</t>
  </si>
  <si>
    <t>Aktiivisen liikkumisen terveysvaikutukset kootusti</t>
  </si>
  <si>
    <t>HLT aineiston kävelyn ja pyöräilyn osuus pääkulkutapana tai osana matkaketjua</t>
  </si>
  <si>
    <t>Aktiivisen liikkumisen terveysvaikutusten arviointi kaupungeille</t>
  </si>
  <si>
    <t>Aktiivisen liikkumisen terveysvaikutusten arviointi koko maalle</t>
  </si>
  <si>
    <t>Kaupungit</t>
  </si>
  <si>
    <t>Tutkimushenkilöiden jakantuminen käytettyjen kulkutapojen suhteen</t>
  </si>
  <si>
    <t xml:space="preserve">Kävelyyn ja pyöräilyyn kohdistuva kuolleisuuden riskin alenema (RR), vältetyn kuolleisuuden väestösyyosuus (PAF), säästyneet elinvuodet (YLL) ja kuolemantapaukset.  </t>
  </si>
  <si>
    <t>Kävelyyn ja pyöräilyyn kohdentuva kuolleisuuden suhteellisen riskin (RR) aleneminen.</t>
  </si>
  <si>
    <t>Kuopion osalta käytettiin valtakunnallisesta (Koko maa) otoksesta laskettua suhteellista riskiä,</t>
  </si>
  <si>
    <t xml:space="preserve">sillä Kuopiolla ei ollut omaa seudullista otosta Henkilöliikennetutkimukesssa. </t>
  </si>
  <si>
    <t>Taustatautitaakka (GBD2017)</t>
  </si>
  <si>
    <t>Otos</t>
  </si>
  <si>
    <t>Henkilöliikennetutkimuksen 2016 tutkimushenkilöiden ikäjakauma valtakunnallisessa ja seudullisissa otoksissa eri alueilla.</t>
  </si>
  <si>
    <t>Henkilöliikennetutkimuksen (HLT) 2016 tutkimushenkilöiden ikäjakauma</t>
  </si>
  <si>
    <t xml:space="preserve">Henkilöliikennetutkimuksen kävely- ja pyöräilymatkat pääasiallisena kulkutapana ja osana matkaketjua </t>
  </si>
  <si>
    <t>Valtakunnallinen otos, koko maa</t>
  </si>
  <si>
    <t>matka (km/vrk)</t>
  </si>
  <si>
    <t>Kävelijöiden ja pyöräilijöiden osuus HLT valtakunnallisen otoksen tutkimushenkilöistä ikäryhmittäin.</t>
  </si>
  <si>
    <t>Kävelijöiden ja pyöräilijöiden keskimääräinen kävelyn ja pyöräilyn suorite vuorokauden aikana.</t>
  </si>
  <si>
    <t>Aktiivisen liikkumisen terveyshyödyt 100 000 asukasta kohti.</t>
  </si>
  <si>
    <t>Liikennevirasto. 2018. Henkilöliikennetutkimus 2016. Liikennevirasto, Liikenne ja maankäyttö. Helsinki 2018. Liikenneviraston tilastoja 1/2018.</t>
  </si>
  <si>
    <t xml:space="preserve"> https://julkaisut.vayla.fi/pdf8/lti_2018-01_henkiloliikennetutkimus_2016_web.pdf.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</si>
</sst>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"/>
    <numFmt numFmtId="165" formatCode="0.000"/>
    <numFmt numFmtId="166" formatCode="0.0\ %"/>
    <numFmt numFmtId="167" formatCode="#,##0.00&quot; &quot;[$€-40C];[Red]&quot;-&quot;#,##0.00&quot; &quot;[$€-40C]"/>
    <numFmt numFmtId="168" formatCode="#,##0.00&quot; &quot;[$kr-425];[Red]&quot;-&quot;#,##0.00&quot; &quot;[$kr-425]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color theme="1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i/>
      <u/>
      <sz val="11"/>
      <color theme="1"/>
      <name val="Arial"/>
      <family val="2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>
      <alignment horizontal="center"/>
    </xf>
    <xf numFmtId="0" fontId="23" fillId="0" borderId="0">
      <alignment horizontal="center" textRotation="9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7" fillId="0" borderId="0"/>
    <xf numFmtId="167" fontId="27" fillId="0" borderId="0"/>
    <xf numFmtId="168" fontId="27" fillId="0" borderId="0"/>
    <xf numFmtId="0" fontId="22" fillId="0" borderId="0"/>
  </cellStyleXfs>
  <cellXfs count="66">
    <xf numFmtId="0" fontId="0" fillId="0" borderId="0" xfId="0"/>
    <xf numFmtId="1" fontId="0" fillId="0" borderId="0" xfId="0" applyNumberFormat="1"/>
    <xf numFmtId="0" fontId="0" fillId="33" borderId="0" xfId="0" applyFill="1"/>
    <xf numFmtId="1" fontId="0" fillId="33" borderId="0" xfId="0" applyNumberFormat="1" applyFill="1"/>
    <xf numFmtId="0" fontId="0" fillId="34" borderId="0" xfId="0" applyFill="1"/>
    <xf numFmtId="2" fontId="0" fillId="34" borderId="0" xfId="0" applyNumberFormat="1" applyFill="1"/>
    <xf numFmtId="1" fontId="0" fillId="34" borderId="0" xfId="0" applyNumberFormat="1" applyFill="1"/>
    <xf numFmtId="165" fontId="0" fillId="33" borderId="0" xfId="0" applyNumberFormat="1" applyFill="1"/>
    <xf numFmtId="165" fontId="0" fillId="34" borderId="0" xfId="0" applyNumberFormat="1" applyFill="1"/>
    <xf numFmtId="166" fontId="0" fillId="0" borderId="0" xfId="42" applyNumberFormat="1" applyFont="1"/>
    <xf numFmtId="166" fontId="0" fillId="34" borderId="0" xfId="42" applyNumberFormat="1" applyFont="1" applyFill="1"/>
    <xf numFmtId="166" fontId="0" fillId="33" borderId="0" xfId="42" applyNumberFormat="1" applyFont="1" applyFill="1"/>
    <xf numFmtId="0" fontId="0" fillId="0" borderId="0" xfId="0" applyFill="1"/>
    <xf numFmtId="16" fontId="0" fillId="0" borderId="0" xfId="0" quotePrefix="1" applyNumberFormat="1"/>
    <xf numFmtId="1" fontId="0" fillId="0" borderId="0" xfId="0" applyNumberFormat="1" applyFill="1"/>
    <xf numFmtId="9" fontId="0" fillId="0" borderId="0" xfId="42" applyNumberFormat="1" applyFont="1"/>
    <xf numFmtId="0" fontId="14" fillId="0" borderId="0" xfId="0" applyFont="1"/>
    <xf numFmtId="0" fontId="19" fillId="0" borderId="0" xfId="0" applyFont="1"/>
    <xf numFmtId="0" fontId="0" fillId="35" borderId="0" xfId="0" applyFill="1"/>
    <xf numFmtId="0" fontId="0" fillId="0" borderId="0" xfId="0"/>
    <xf numFmtId="1" fontId="0" fillId="0" borderId="0" xfId="0" applyNumberFormat="1"/>
    <xf numFmtId="3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0" borderId="0" xfId="0"/>
    <xf numFmtId="1" fontId="0" fillId="0" borderId="0" xfId="0" applyNumberFormat="1"/>
    <xf numFmtId="1" fontId="0" fillId="0" borderId="0" xfId="0" applyNumberFormat="1"/>
    <xf numFmtId="9" fontId="0" fillId="0" borderId="0" xfId="42" applyFont="1"/>
    <xf numFmtId="0" fontId="18" fillId="0" borderId="0" xfId="0" applyFont="1" applyFill="1" applyBorder="1"/>
    <xf numFmtId="0" fontId="20" fillId="0" borderId="0" xfId="0" applyFont="1" applyFill="1" applyBorder="1" applyProtection="1"/>
    <xf numFmtId="3" fontId="20" fillId="0" borderId="0" xfId="0" applyNumberFormat="1" applyFont="1" applyFill="1" applyBorder="1" applyProtection="1"/>
    <xf numFmtId="0" fontId="0" fillId="0" borderId="0" xfId="0" applyAlignment="1"/>
    <xf numFmtId="3" fontId="19" fillId="0" borderId="0" xfId="0" applyNumberFormat="1" applyFont="1"/>
    <xf numFmtId="0" fontId="0" fillId="36" borderId="0" xfId="0" applyFill="1"/>
    <xf numFmtId="0" fontId="21" fillId="0" borderId="0" xfId="0" applyFont="1"/>
    <xf numFmtId="0" fontId="0" fillId="0" borderId="0" xfId="0"/>
    <xf numFmtId="0" fontId="16" fillId="35" borderId="0" xfId="0" applyFont="1" applyFill="1"/>
    <xf numFmtId="0" fontId="16" fillId="0" borderId="0" xfId="0" applyFont="1"/>
    <xf numFmtId="0" fontId="0" fillId="0" borderId="0" xfId="0" applyAlignment="1">
      <alignment wrapText="1"/>
    </xf>
    <xf numFmtId="0" fontId="28" fillId="35" borderId="0" xfId="0" applyFont="1" applyFill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0" applyFont="1" applyFill="1"/>
    <xf numFmtId="0" fontId="16" fillId="0" borderId="0" xfId="0" applyFont="1" applyAlignment="1">
      <alignment wrapText="1"/>
    </xf>
    <xf numFmtId="166" fontId="19" fillId="0" borderId="0" xfId="42" applyNumberFormat="1" applyFont="1" applyFill="1"/>
    <xf numFmtId="0" fontId="16" fillId="0" borderId="0" xfId="0" applyFont="1" applyAlignment="1">
      <alignment vertical="center" wrapText="1"/>
    </xf>
    <xf numFmtId="164" fontId="0" fillId="0" borderId="0" xfId="0" applyNumberFormat="1" applyFill="1"/>
    <xf numFmtId="9" fontId="19" fillId="0" borderId="0" xfId="42" applyFont="1" applyFill="1"/>
    <xf numFmtId="1" fontId="19" fillId="0" borderId="0" xfId="0" applyNumberFormat="1" applyFont="1" applyFill="1"/>
    <xf numFmtId="0" fontId="28" fillId="0" borderId="0" xfId="0" applyFont="1"/>
    <xf numFmtId="0" fontId="0" fillId="0" borderId="0" xfId="0"/>
    <xf numFmtId="1" fontId="0" fillId="0" borderId="0" xfId="0" applyNumberFormat="1"/>
    <xf numFmtId="1" fontId="0" fillId="33" borderId="0" xfId="0" applyNumberFormat="1" applyFill="1"/>
    <xf numFmtId="1" fontId="0" fillId="34" borderId="0" xfId="0" applyNumberFormat="1" applyFill="1"/>
    <xf numFmtId="165" fontId="0" fillId="33" borderId="0" xfId="0" applyNumberFormat="1" applyFill="1"/>
    <xf numFmtId="165" fontId="0" fillId="34" borderId="0" xfId="0" applyNumberFormat="1" applyFill="1"/>
    <xf numFmtId="166" fontId="0" fillId="34" borderId="0" xfId="42" applyNumberFormat="1" applyFont="1" applyFill="1"/>
    <xf numFmtId="166" fontId="0" fillId="33" borderId="0" xfId="42" applyNumberFormat="1" applyFont="1" applyFill="1"/>
    <xf numFmtId="0" fontId="0" fillId="0" borderId="0" xfId="0" applyFill="1"/>
    <xf numFmtId="0" fontId="19" fillId="0" borderId="0" xfId="0" applyFont="1"/>
    <xf numFmtId="1" fontId="19" fillId="0" borderId="0" xfId="0" applyNumberFormat="1" applyFont="1"/>
    <xf numFmtId="0" fontId="0" fillId="35" borderId="0" xfId="0" applyFill="1"/>
  </cellXfs>
  <cellStyles count="1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3 2 2" xfId="50"/>
    <cellStyle name="Comma 3 3" xfId="51"/>
    <cellStyle name="Comma 4" xfId="52"/>
    <cellStyle name="Comma 4 2" xfId="53"/>
    <cellStyle name="Comma 5" xfId="54"/>
    <cellStyle name="Comma 6" xfId="55"/>
    <cellStyle name="Comma 7" xfId="56"/>
    <cellStyle name="Comma 8" xfId="57"/>
    <cellStyle name="Comma 9" xfId="58"/>
    <cellStyle name="Explanatory Text" xfId="16" builtinId="53" customBuiltin="1"/>
    <cellStyle name="Good" xfId="6" builtinId="26" customBuiltin="1"/>
    <cellStyle name="Heading" xfId="59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60"/>
    <cellStyle name="Hipervínculo 2" xfId="61"/>
    <cellStyle name="Hipervínculo 2 2" xfId="62"/>
    <cellStyle name="Hipervínculo 3" xfId="63"/>
    <cellStyle name="Input" xfId="9" builtinId="20" customBuiltin="1"/>
    <cellStyle name="Linked Cell" xfId="12" builtinId="24" customBuiltin="1"/>
    <cellStyle name="Millares 10" xfId="64"/>
    <cellStyle name="Millares 10 2" xfId="65"/>
    <cellStyle name="Millares 11" xfId="66"/>
    <cellStyle name="Millares 11 2" xfId="67"/>
    <cellStyle name="Millares 11 2 2" xfId="68"/>
    <cellStyle name="Millares 11 3" xfId="69"/>
    <cellStyle name="Millares 12" xfId="70"/>
    <cellStyle name="Millares 12 2" xfId="71"/>
    <cellStyle name="Millares 12 2 2" xfId="72"/>
    <cellStyle name="Millares 12 3" xfId="73"/>
    <cellStyle name="Millares 13" xfId="74"/>
    <cellStyle name="Millares 13 2" xfId="75"/>
    <cellStyle name="Millares 13 2 2" xfId="76"/>
    <cellStyle name="Millares 13 3" xfId="77"/>
    <cellStyle name="Millares 14" xfId="78"/>
    <cellStyle name="Millares 14 2" xfId="79"/>
    <cellStyle name="Millares 14 2 2" xfId="80"/>
    <cellStyle name="Millares 14 3" xfId="81"/>
    <cellStyle name="Millares 15" xfId="82"/>
    <cellStyle name="Millares 15 2" xfId="83"/>
    <cellStyle name="Millares 15 2 2" xfId="84"/>
    <cellStyle name="Millares 15 3" xfId="85"/>
    <cellStyle name="Millares 16" xfId="86"/>
    <cellStyle name="Millares 16 2" xfId="87"/>
    <cellStyle name="Millares 17" xfId="88"/>
    <cellStyle name="Millares 17 2" xfId="89"/>
    <cellStyle name="Millares 17 3" xfId="90"/>
    <cellStyle name="Millares 17 3 2" xfId="91"/>
    <cellStyle name="Millares 18" xfId="92"/>
    <cellStyle name="Millares 19" xfId="93"/>
    <cellStyle name="Millares 2" xfId="94"/>
    <cellStyle name="Millares 2 2" xfId="95"/>
    <cellStyle name="Millares 2 2 2" xfId="96"/>
    <cellStyle name="Millares 2 3" xfId="97"/>
    <cellStyle name="Millares 20" xfId="98"/>
    <cellStyle name="Millares 21" xfId="99"/>
    <cellStyle name="Millares 22" xfId="100"/>
    <cellStyle name="Millares 23" xfId="101"/>
    <cellStyle name="Millares 24" xfId="102"/>
    <cellStyle name="Millares 25" xfId="103"/>
    <cellStyle name="Millares 26" xfId="104"/>
    <cellStyle name="Millares 3" xfId="105"/>
    <cellStyle name="Millares 3 2" xfId="106"/>
    <cellStyle name="Millares 3 2 2" xfId="107"/>
    <cellStyle name="Millares 3 3" xfId="108"/>
    <cellStyle name="Millares 4" xfId="109"/>
    <cellStyle name="Millares 4 2" xfId="110"/>
    <cellStyle name="Millares 5" xfId="111"/>
    <cellStyle name="Millares 5 2" xfId="112"/>
    <cellStyle name="Millares 5 2 2" xfId="113"/>
    <cellStyle name="Millares 5 3" xfId="114"/>
    <cellStyle name="Millares 6" xfId="115"/>
    <cellStyle name="Millares 6 2" xfId="116"/>
    <cellStyle name="Millares 6 2 2" xfId="117"/>
    <cellStyle name="Millares 6 3" xfId="118"/>
    <cellStyle name="Millares 7" xfId="119"/>
    <cellStyle name="Millares 7 2" xfId="120"/>
    <cellStyle name="Millares 8" xfId="121"/>
    <cellStyle name="Millares 8 2" xfId="122"/>
    <cellStyle name="Millares 9" xfId="123"/>
    <cellStyle name="Millares 9 2" xfId="124"/>
    <cellStyle name="Neutral" xfId="8" builtinId="28" customBuiltin="1"/>
    <cellStyle name="Normal" xfId="0" builtinId="0"/>
    <cellStyle name="Normal 10" xfId="125"/>
    <cellStyle name="Normal 10 2" xfId="126"/>
    <cellStyle name="Normal 11" xfId="127"/>
    <cellStyle name="Normal 11 2" xfId="128"/>
    <cellStyle name="Normal 12" xfId="129"/>
    <cellStyle name="Normal 12 2" xfId="130"/>
    <cellStyle name="Normal 12 3" xfId="131"/>
    <cellStyle name="Normal 12 3 2" xfId="132"/>
    <cellStyle name="Normal 13" xfId="133"/>
    <cellStyle name="Normal 13 2" xfId="134"/>
    <cellStyle name="Normal 2" xfId="135"/>
    <cellStyle name="Normal 2 2" xfId="136"/>
    <cellStyle name="Normal 3" xfId="137"/>
    <cellStyle name="Normal 4" xfId="138"/>
    <cellStyle name="Normal 5" xfId="139"/>
    <cellStyle name="Normal 5 2" xfId="140"/>
    <cellStyle name="Normal 6" xfId="141"/>
    <cellStyle name="Normal 7" xfId="142"/>
    <cellStyle name="Normal 7 2" xfId="143"/>
    <cellStyle name="Normal 8" xfId="144"/>
    <cellStyle name="Normal 8 2" xfId="145"/>
    <cellStyle name="Normal 9" xfId="146"/>
    <cellStyle name="Notas 2" xfId="147"/>
    <cellStyle name="Notas 2 2" xfId="148"/>
    <cellStyle name="Note" xfId="15" builtinId="10" customBuiltin="1"/>
    <cellStyle name="Output" xfId="10" builtinId="21" customBuiltin="1"/>
    <cellStyle name="Percent" xfId="42" builtinId="5"/>
    <cellStyle name="Result" xfId="149"/>
    <cellStyle name="Result2" xfId="150"/>
    <cellStyle name="Result2 2" xfId="151"/>
    <cellStyle name="Standard 2" xfId="152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24ADAE"/>
      <color rgb="FFADC32B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Kulkutavat!$B$8</c:f>
              <c:strCache>
                <c:ptCount val="1"/>
                <c:pt idx="0">
                  <c:v>Pääasiallinen kulkutapa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bg1"/>
                        </a:solidFill>
                      </a:rPr>
                      <a:t>62</a:t>
                    </a:r>
                    <a:r>
                      <a:rPr lang="en-US" b="1" baseline="0">
                        <a:solidFill>
                          <a:schemeClr val="bg1"/>
                        </a:solidFill>
                      </a:rPr>
                      <a:t>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93</a:t>
                    </a:r>
                    <a:r>
                      <a:rPr lang="en-US" baseline="0"/>
                      <a:t>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Kulkutavat!$C$7:$E$7</c:f>
              <c:strCache>
                <c:ptCount val="3"/>
                <c:pt idx="0">
                  <c:v>Kävely</c:v>
                </c:pt>
                <c:pt idx="1">
                  <c:v>Pyöräily </c:v>
                </c:pt>
                <c:pt idx="2">
                  <c:v>Muu kulkutapa</c:v>
                </c:pt>
              </c:strCache>
            </c:strRef>
          </c:cat>
          <c:val>
            <c:numRef>
              <c:f>Kulkutavat!$C$8:$E$8</c:f>
              <c:numCache>
                <c:formatCode>General</c:formatCode>
                <c:ptCount val="3"/>
                <c:pt idx="0">
                  <c:v>13025</c:v>
                </c:pt>
                <c:pt idx="1">
                  <c:v>3386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Kulkutavat!$B$9</c:f>
              <c:strCache>
                <c:ptCount val="1"/>
                <c:pt idx="0">
                  <c:v>Osana matkaketjua</c:v>
                </c:pt>
              </c:strCache>
            </c:strRef>
          </c:tx>
          <c:invertIfNegative val="0"/>
          <c:cat>
            <c:strRef>
              <c:f>Kulkutavat!$C$7:$E$7</c:f>
              <c:strCache>
                <c:ptCount val="3"/>
                <c:pt idx="0">
                  <c:v>Kävely</c:v>
                </c:pt>
                <c:pt idx="1">
                  <c:v>Pyöräily </c:v>
                </c:pt>
                <c:pt idx="2">
                  <c:v>Muu kulkutapa</c:v>
                </c:pt>
              </c:strCache>
            </c:strRef>
          </c:cat>
          <c:val>
            <c:numRef>
              <c:f>Kulkutavat!$C$9:$E$9</c:f>
              <c:numCache>
                <c:formatCode>General</c:formatCode>
                <c:ptCount val="3"/>
                <c:pt idx="0">
                  <c:v>7982</c:v>
                </c:pt>
                <c:pt idx="1">
                  <c:v>245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Kulkutavat!$B$10</c:f>
              <c:strCache>
                <c:ptCount val="1"/>
                <c:pt idx="0">
                  <c:v>Muut kulkutavat yhteensä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Kulkutavat!$C$7:$E$7</c:f>
              <c:strCache>
                <c:ptCount val="3"/>
                <c:pt idx="0">
                  <c:v>Kävely</c:v>
                </c:pt>
                <c:pt idx="1">
                  <c:v>Pyöräily </c:v>
                </c:pt>
                <c:pt idx="2">
                  <c:v>Muu kulkutapa</c:v>
                </c:pt>
              </c:strCache>
            </c:strRef>
          </c:cat>
          <c:val>
            <c:numRef>
              <c:f>Kulkutavat!$C$10:$E$10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39834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100"/>
        <c:axId val="160730112"/>
        <c:axId val="156963584"/>
      </c:barChart>
      <c:catAx>
        <c:axId val="160730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56963584"/>
        <c:crosses val="autoZero"/>
        <c:auto val="1"/>
        <c:lblAlgn val="ctr"/>
        <c:lblOffset val="100"/>
        <c:noMultiLvlLbl val="0"/>
      </c:catAx>
      <c:valAx>
        <c:axId val="156963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Matkaa</a:t>
                </a:r>
                <a:r>
                  <a:rPr lang="en-US" baseline="0"/>
                  <a:t> (kpl)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6501766784452298E-2"/>
              <c:y val="0.3227028373278157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60730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42607792400508"/>
          <c:y val="0.23116747150452496"/>
          <c:w val="0.24212320191424838"/>
          <c:h val="0.4325193130979834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Oulu</a:t>
            </a:r>
          </a:p>
        </c:rich>
      </c:tx>
      <c:layout>
        <c:manualLayout>
          <c:xMode val="edge"/>
          <c:yMode val="edge"/>
          <c:x val="0.15844444444444444"/>
          <c:y val="4.0756916195507684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Kaupungit!$C$138</c:f>
              <c:strCache>
                <c:ptCount val="1"/>
                <c:pt idx="0">
                  <c:v>Kävely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Kaupungit!$B$139:$B$142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Kaupungit!$C$139:$C$142</c:f>
              <c:numCache>
                <c:formatCode>0.000</c:formatCode>
                <c:ptCount val="4"/>
                <c:pt idx="0">
                  <c:v>0.97148009997794837</c:v>
                </c:pt>
                <c:pt idx="1">
                  <c:v>0.96430860427254494</c:v>
                </c:pt>
                <c:pt idx="2">
                  <c:v>0.95875355368142767</c:v>
                </c:pt>
                <c:pt idx="3">
                  <c:v>0.98064065745423068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Kaupungit!$D$138</c:f>
              <c:strCache>
                <c:ptCount val="1"/>
                <c:pt idx="0">
                  <c:v>Pyöräily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Kaupungit!$B$139:$B$142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Kaupungit!$D$139:$D$142</c:f>
              <c:numCache>
                <c:formatCode>0.000</c:formatCode>
                <c:ptCount val="4"/>
                <c:pt idx="0">
                  <c:v>0.96976255449101212</c:v>
                </c:pt>
                <c:pt idx="1">
                  <c:v>0.97509589227692228</c:v>
                </c:pt>
                <c:pt idx="2">
                  <c:v>0.98390177631416542</c:v>
                </c:pt>
                <c:pt idx="3">
                  <c:v>0.99342373101611758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50400"/>
        <c:axId val="161351936"/>
      </c:lineChart>
      <c:catAx>
        <c:axId val="16135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61351936"/>
        <c:crosses val="autoZero"/>
        <c:auto val="1"/>
        <c:lblAlgn val="ctr"/>
        <c:lblOffset val="100"/>
        <c:noMultiLvlLbl val="0"/>
      </c:catAx>
      <c:valAx>
        <c:axId val="161351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RR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277566345873432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613504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Turku</a:t>
            </a:r>
          </a:p>
        </c:rich>
      </c:tx>
      <c:layout>
        <c:manualLayout>
          <c:xMode val="edge"/>
          <c:yMode val="edge"/>
          <c:x val="0.17021522309711287"/>
          <c:y val="4.4423888200144535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Kaupungit!$C$78</c:f>
              <c:strCache>
                <c:ptCount val="1"/>
                <c:pt idx="0">
                  <c:v>Kävely</c:v>
                </c:pt>
              </c:strCache>
            </c:strRef>
          </c:tx>
          <c:spPr>
            <a:ln w="38100">
              <a:solidFill>
                <a:srgbClr val="ADC32B"/>
              </a:solidFill>
            </a:ln>
          </c:spPr>
          <c:marker>
            <c:symbol val="none"/>
          </c:marker>
          <c:cat>
            <c:strRef>
              <c:f>Kaupungit!$B$79:$B$82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Kaupungit!$C$79:$C$82</c:f>
              <c:numCache>
                <c:formatCode>0.000</c:formatCode>
                <c:ptCount val="4"/>
                <c:pt idx="0">
                  <c:v>0.96296411556725081</c:v>
                </c:pt>
                <c:pt idx="1">
                  <c:v>0.96677732110843684</c:v>
                </c:pt>
                <c:pt idx="2">
                  <c:v>0.95749367198983582</c:v>
                </c:pt>
                <c:pt idx="3">
                  <c:v>0.97186838573099577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Kaupungit!$D$78</c:f>
              <c:strCache>
                <c:ptCount val="1"/>
                <c:pt idx="0">
                  <c:v>Pyöräily</c:v>
                </c:pt>
              </c:strCache>
            </c:strRef>
          </c:tx>
          <c:spPr>
            <a:ln w="38100">
              <a:solidFill>
                <a:srgbClr val="24ADAE"/>
              </a:solidFill>
            </a:ln>
          </c:spPr>
          <c:marker>
            <c:symbol val="none"/>
          </c:marker>
          <c:cat>
            <c:strRef>
              <c:f>Kaupungit!$B$79:$B$82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Kaupungit!$D$79:$D$82</c:f>
              <c:numCache>
                <c:formatCode>0.000</c:formatCode>
                <c:ptCount val="4"/>
                <c:pt idx="0">
                  <c:v>0.9703257926934965</c:v>
                </c:pt>
                <c:pt idx="1">
                  <c:v>0.97564829194250069</c:v>
                </c:pt>
                <c:pt idx="2">
                  <c:v>0.9883053610701652</c:v>
                </c:pt>
                <c:pt idx="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80992"/>
        <c:axId val="160982528"/>
      </c:lineChart>
      <c:catAx>
        <c:axId val="160980992"/>
        <c:scaling>
          <c:orientation val="minMax"/>
        </c:scaling>
        <c:delete val="0"/>
        <c:axPos val="b"/>
        <c:majorTickMark val="out"/>
        <c:minorTickMark val="none"/>
        <c:tickLblPos val="nextTo"/>
        <c:crossAx val="160982528"/>
        <c:crosses val="autoZero"/>
        <c:auto val="1"/>
        <c:lblAlgn val="ctr"/>
        <c:lblOffset val="100"/>
        <c:noMultiLvlLbl val="0"/>
      </c:catAx>
      <c:valAx>
        <c:axId val="160982528"/>
        <c:scaling>
          <c:orientation val="minMax"/>
          <c:max val="1"/>
          <c:min val="0.9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RR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277566345873432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0980992"/>
        <c:crosses val="autoZero"/>
        <c:crossBetween val="between"/>
        <c:majorUnit val="2.0000000000000004E-2"/>
        <c:minorUnit val="1.0000000000000002E-2"/>
      </c:valAx>
    </c:plotArea>
    <c:legend>
      <c:legendPos val="r"/>
      <c:layout>
        <c:manualLayout>
          <c:xMode val="edge"/>
          <c:yMode val="edge"/>
          <c:x val="0.58894400699912508"/>
          <c:y val="0.62934753550297606"/>
          <c:w val="0.17772265966754155"/>
          <c:h val="0.1711529255012343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Joensuu</a:t>
            </a:r>
          </a:p>
        </c:rich>
      </c:tx>
      <c:layout>
        <c:manualLayout>
          <c:xMode val="edge"/>
          <c:yMode val="edge"/>
          <c:x val="0.16098600174978128"/>
          <c:y val="4.417792979113061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Kaupungit!$C$118</c:f>
              <c:strCache>
                <c:ptCount val="1"/>
                <c:pt idx="0">
                  <c:v>Kävely</c:v>
                </c:pt>
              </c:strCache>
            </c:strRef>
          </c:tx>
          <c:spPr>
            <a:ln w="38100">
              <a:solidFill>
                <a:srgbClr val="ADC32B"/>
              </a:solidFill>
            </a:ln>
          </c:spPr>
          <c:marker>
            <c:symbol val="none"/>
          </c:marker>
          <c:cat>
            <c:strRef>
              <c:f>Kaupungit!$B$119:$B$122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Kaupungit!$C$119:$C$122</c:f>
              <c:numCache>
                <c:formatCode>0.000</c:formatCode>
                <c:ptCount val="4"/>
                <c:pt idx="0">
                  <c:v>0.96439544863228233</c:v>
                </c:pt>
                <c:pt idx="1">
                  <c:v>0.9586831676091514</c:v>
                </c:pt>
                <c:pt idx="2">
                  <c:v>0.95745139347965069</c:v>
                </c:pt>
                <c:pt idx="3">
                  <c:v>0.96187946636501487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Kaupungit!$D$118</c:f>
              <c:strCache>
                <c:ptCount val="1"/>
                <c:pt idx="0">
                  <c:v>Pyöräily</c:v>
                </c:pt>
              </c:strCache>
            </c:strRef>
          </c:tx>
          <c:spPr>
            <a:ln w="38100">
              <a:solidFill>
                <a:srgbClr val="24ADAE"/>
              </a:solidFill>
            </a:ln>
          </c:spPr>
          <c:marker>
            <c:symbol val="none"/>
          </c:marker>
          <c:cat>
            <c:strRef>
              <c:f>Kaupungit!$B$119:$B$122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Kaupungit!$D$119:$D$122</c:f>
              <c:numCache>
                <c:formatCode>0.000</c:formatCode>
                <c:ptCount val="4"/>
                <c:pt idx="0">
                  <c:v>0.9576258595888959</c:v>
                </c:pt>
                <c:pt idx="1">
                  <c:v>0.97890864045784265</c:v>
                </c:pt>
                <c:pt idx="2">
                  <c:v>0.97801044854259478</c:v>
                </c:pt>
                <c:pt idx="3">
                  <c:v>0.9891937438897429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08256"/>
        <c:axId val="161014144"/>
      </c:lineChart>
      <c:catAx>
        <c:axId val="161008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61014144"/>
        <c:crosses val="autoZero"/>
        <c:auto val="1"/>
        <c:lblAlgn val="ctr"/>
        <c:lblOffset val="100"/>
        <c:noMultiLvlLbl val="0"/>
      </c:catAx>
      <c:valAx>
        <c:axId val="161014144"/>
        <c:scaling>
          <c:orientation val="minMax"/>
          <c:max val="1"/>
          <c:min val="0.9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RR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277566345873432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61008256"/>
        <c:crosses val="autoZero"/>
        <c:crossBetween val="between"/>
        <c:majorUnit val="2.0000000000000004E-2"/>
        <c:minorUnit val="1.0000000000000002E-2"/>
      </c:valAx>
    </c:plotArea>
    <c:legend>
      <c:legendPos val="r"/>
      <c:layout>
        <c:manualLayout>
          <c:xMode val="edge"/>
          <c:yMode val="edge"/>
          <c:x val="0.5972773403324585"/>
          <c:y val="0.63408994051206524"/>
          <c:w val="0.17772265966754155"/>
          <c:h val="0.1710354676051396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Koonti!$AF$4</c:f>
              <c:strCache>
                <c:ptCount val="1"/>
                <c:pt idx="0">
                  <c:v>Kävely</c:v>
                </c:pt>
              </c:strCache>
            </c:strRef>
          </c:tx>
          <c:spPr>
            <a:solidFill>
              <a:srgbClr val="ADC32B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Koonti!$S$6:$S$13</c:f>
              <c:strCache>
                <c:ptCount val="8"/>
                <c:pt idx="0">
                  <c:v>Helsinki</c:v>
                </c:pt>
                <c:pt idx="1">
                  <c:v>Espoo</c:v>
                </c:pt>
                <c:pt idx="2">
                  <c:v>Vantaa</c:v>
                </c:pt>
                <c:pt idx="3">
                  <c:v>Oulu</c:v>
                </c:pt>
                <c:pt idx="4">
                  <c:v>Tampere</c:v>
                </c:pt>
                <c:pt idx="5">
                  <c:v>Turku</c:v>
                </c:pt>
                <c:pt idx="6">
                  <c:v>Joensuu</c:v>
                </c:pt>
                <c:pt idx="7">
                  <c:v>Kuopio</c:v>
                </c:pt>
              </c:strCache>
            </c:strRef>
          </c:cat>
          <c:val>
            <c:numRef>
              <c:f>Koonti!$AF$6:$AF$13</c:f>
              <c:numCache>
                <c:formatCode>#,##0</c:formatCode>
                <c:ptCount val="8"/>
                <c:pt idx="0">
                  <c:v>3336.9145777548233</c:v>
                </c:pt>
                <c:pt idx="1">
                  <c:v>1001.1672718463601</c:v>
                </c:pt>
                <c:pt idx="2">
                  <c:v>957.93333945013455</c:v>
                </c:pt>
                <c:pt idx="3">
                  <c:v>696.28743198344864</c:v>
                </c:pt>
                <c:pt idx="4">
                  <c:v>1253.4248544374614</c:v>
                </c:pt>
                <c:pt idx="5">
                  <c:v>898.14598742213536</c:v>
                </c:pt>
                <c:pt idx="6">
                  <c:v>412.38644191328035</c:v>
                </c:pt>
                <c:pt idx="7">
                  <c:v>451.44379797697366</c:v>
                </c:pt>
              </c:numCache>
            </c:numRef>
          </c:val>
        </c:ser>
        <c:ser>
          <c:idx val="1"/>
          <c:order val="1"/>
          <c:tx>
            <c:strRef>
              <c:f>Koonti!$AG$4</c:f>
              <c:strCache>
                <c:ptCount val="1"/>
                <c:pt idx="0">
                  <c:v>Pyöräily</c:v>
                </c:pt>
              </c:strCache>
            </c:strRef>
          </c:tx>
          <c:spPr>
            <a:solidFill>
              <a:srgbClr val="24ADAE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Koonti!$S$6:$S$13</c:f>
              <c:strCache>
                <c:ptCount val="8"/>
                <c:pt idx="0">
                  <c:v>Helsinki</c:v>
                </c:pt>
                <c:pt idx="1">
                  <c:v>Espoo</c:v>
                </c:pt>
                <c:pt idx="2">
                  <c:v>Vantaa</c:v>
                </c:pt>
                <c:pt idx="3">
                  <c:v>Oulu</c:v>
                </c:pt>
                <c:pt idx="4">
                  <c:v>Tampere</c:v>
                </c:pt>
                <c:pt idx="5">
                  <c:v>Turku</c:v>
                </c:pt>
                <c:pt idx="6">
                  <c:v>Joensuu</c:v>
                </c:pt>
                <c:pt idx="7">
                  <c:v>Kuopio</c:v>
                </c:pt>
              </c:strCache>
            </c:strRef>
          </c:cat>
          <c:val>
            <c:numRef>
              <c:f>Koonti!$AG$6:$AG$13</c:f>
              <c:numCache>
                <c:formatCode>#,##0</c:formatCode>
                <c:ptCount val="8"/>
                <c:pt idx="0">
                  <c:v>888.95647944686812</c:v>
                </c:pt>
                <c:pt idx="1">
                  <c:v>227.77549571134227</c:v>
                </c:pt>
                <c:pt idx="2">
                  <c:v>238.73543795757737</c:v>
                </c:pt>
                <c:pt idx="3">
                  <c:v>402.81486981369062</c:v>
                </c:pt>
                <c:pt idx="4">
                  <c:v>368.9765113651153</c:v>
                </c:pt>
                <c:pt idx="5">
                  <c:v>343.38330087784334</c:v>
                </c:pt>
                <c:pt idx="6">
                  <c:v>219.86227800644863</c:v>
                </c:pt>
                <c:pt idx="7">
                  <c:v>163.25073377014778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0855552"/>
        <c:axId val="160857088"/>
      </c:barChart>
      <c:catAx>
        <c:axId val="160855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60857088"/>
        <c:crosses val="autoZero"/>
        <c:auto val="1"/>
        <c:lblAlgn val="ctr"/>
        <c:lblOffset val="100"/>
        <c:noMultiLvlLbl val="0"/>
      </c:catAx>
      <c:valAx>
        <c:axId val="160857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Vältetyt</a:t>
                </a:r>
                <a:r>
                  <a:rPr lang="en-US" baseline="0"/>
                  <a:t> YLL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9444444444444445E-2"/>
              <c:y val="0.3268420093321668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60855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Koko maa</a:t>
            </a:r>
          </a:p>
        </c:rich>
      </c:tx>
      <c:layout>
        <c:manualLayout>
          <c:xMode val="edge"/>
          <c:yMode val="edge"/>
          <c:x val="0.15924300087489066"/>
          <c:y val="4.1176472707347679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'Koko maa'!#REF!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ADC32B"/>
              </a:solidFill>
            </a:ln>
          </c:spPr>
          <c:marker>
            <c:symbol val="none"/>
          </c:marker>
          <c:cat>
            <c:strRef>
              <c:f>'Koko maa'!$B$16:$B$19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'Koko maa'!$C$16:$C$19</c:f>
              <c:numCache>
                <c:formatCode>0.000</c:formatCode>
                <c:ptCount val="4"/>
                <c:pt idx="0">
                  <c:v>0.97165433934829759</c:v>
                </c:pt>
                <c:pt idx="1">
                  <c:v>0.9715691131219516</c:v>
                </c:pt>
                <c:pt idx="2">
                  <c:v>0.96570509747014932</c:v>
                </c:pt>
                <c:pt idx="3">
                  <c:v>0.97194147780059081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'Koko maa'!#REF!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24ADAE"/>
              </a:solidFill>
            </a:ln>
          </c:spPr>
          <c:marker>
            <c:symbol val="none"/>
          </c:marker>
          <c:cat>
            <c:strRef>
              <c:f>'Koko maa'!$B$16:$B$19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'Koko maa'!$D$16:$D$19</c:f>
              <c:numCache>
                <c:formatCode>0.000</c:formatCode>
                <c:ptCount val="4"/>
                <c:pt idx="0">
                  <c:v>0.98477550295738892</c:v>
                </c:pt>
                <c:pt idx="1">
                  <c:v>0.9845952331290535</c:v>
                </c:pt>
                <c:pt idx="2">
                  <c:v>0.98929872936367991</c:v>
                </c:pt>
                <c:pt idx="3">
                  <c:v>0.99503431849228274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82688"/>
        <c:axId val="160884224"/>
      </c:lineChart>
      <c:catAx>
        <c:axId val="160882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60884224"/>
        <c:crosses val="autoZero"/>
        <c:auto val="1"/>
        <c:lblAlgn val="ctr"/>
        <c:lblOffset val="100"/>
        <c:noMultiLvlLbl val="0"/>
      </c:catAx>
      <c:valAx>
        <c:axId val="160884224"/>
        <c:scaling>
          <c:orientation val="minMax"/>
          <c:max val="1"/>
          <c:min val="0.9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RR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9782808398950131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0882688"/>
        <c:crosses val="autoZero"/>
        <c:crossBetween val="between"/>
        <c:majorUnit val="2.0000000000000004E-2"/>
        <c:minorUnit val="1.0000000000000002E-2"/>
      </c:valAx>
    </c:plotArea>
    <c:legend>
      <c:legendPos val="r"/>
      <c:layout>
        <c:manualLayout>
          <c:xMode val="edge"/>
          <c:yMode val="edge"/>
          <c:x val="0.59172178477690285"/>
          <c:y val="0.63191718673635355"/>
          <c:w val="0.17772265966754155"/>
          <c:h val="0.1682640594249244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19015915229018"/>
          <c:y val="5.075139547508864E-2"/>
          <c:w val="0.73771347331583548"/>
          <c:h val="0.727534575123842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Koonti!$AF$4</c:f>
              <c:strCache>
                <c:ptCount val="1"/>
                <c:pt idx="0">
                  <c:v>Kävely</c:v>
                </c:pt>
              </c:strCache>
            </c:strRef>
          </c:tx>
          <c:spPr>
            <a:solidFill>
              <a:srgbClr val="ADC32B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cat>
            <c:strRef>
              <c:f>Koonti!$S$5:$S$13</c:f>
              <c:strCache>
                <c:ptCount val="9"/>
                <c:pt idx="0">
                  <c:v>Koko maa</c:v>
                </c:pt>
                <c:pt idx="1">
                  <c:v>Helsinki</c:v>
                </c:pt>
                <c:pt idx="2">
                  <c:v>Espoo</c:v>
                </c:pt>
                <c:pt idx="3">
                  <c:v>Vantaa</c:v>
                </c:pt>
                <c:pt idx="4">
                  <c:v>Oulu</c:v>
                </c:pt>
                <c:pt idx="5">
                  <c:v>Tampere</c:v>
                </c:pt>
                <c:pt idx="6">
                  <c:v>Turku</c:v>
                </c:pt>
                <c:pt idx="7">
                  <c:v>Joensuu</c:v>
                </c:pt>
                <c:pt idx="8">
                  <c:v>Kuopio</c:v>
                </c:pt>
              </c:strCache>
            </c:strRef>
          </c:cat>
          <c:val>
            <c:numRef>
              <c:f>Koonti!$AF$5:$AF$13</c:f>
              <c:numCache>
                <c:formatCode>#,##0</c:formatCode>
                <c:ptCount val="9"/>
                <c:pt idx="0">
                  <c:v>23097.916479410309</c:v>
                </c:pt>
                <c:pt idx="1">
                  <c:v>3336.9145777548233</c:v>
                </c:pt>
                <c:pt idx="2">
                  <c:v>1001.1672718463601</c:v>
                </c:pt>
                <c:pt idx="3">
                  <c:v>957.93333945013455</c:v>
                </c:pt>
                <c:pt idx="4">
                  <c:v>696.28743198344864</c:v>
                </c:pt>
                <c:pt idx="5">
                  <c:v>1253.4248544374614</c:v>
                </c:pt>
                <c:pt idx="6">
                  <c:v>898.14598742213536</c:v>
                </c:pt>
                <c:pt idx="7">
                  <c:v>412.38644191328035</c:v>
                </c:pt>
                <c:pt idx="8">
                  <c:v>451.44379797697366</c:v>
                </c:pt>
              </c:numCache>
            </c:numRef>
          </c:val>
        </c:ser>
        <c:ser>
          <c:idx val="1"/>
          <c:order val="1"/>
          <c:tx>
            <c:strRef>
              <c:f>Koonti!$AG$4</c:f>
              <c:strCache>
                <c:ptCount val="1"/>
                <c:pt idx="0">
                  <c:v>Pyöräily</c:v>
                </c:pt>
              </c:strCache>
            </c:strRef>
          </c:tx>
          <c:spPr>
            <a:solidFill>
              <a:srgbClr val="24ADAE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050" b="0">
                        <a:solidFill>
                          <a:schemeClr val="bg1"/>
                        </a:solidFill>
                      </a:rPr>
                      <a:t>26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050" b="0">
                        <a:solidFill>
                          <a:schemeClr val="bg1"/>
                        </a:solidFill>
                      </a:rPr>
                      <a:t>21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050" b="0">
                        <a:solidFill>
                          <a:schemeClr val="bg1"/>
                        </a:solidFill>
                      </a:rPr>
                      <a:t>19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1050" b="0">
                        <a:solidFill>
                          <a:schemeClr val="bg1"/>
                        </a:solidFill>
                      </a:rPr>
                      <a:t>37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b="0">
                        <a:solidFill>
                          <a:schemeClr val="bg1"/>
                        </a:solidFill>
                      </a:rPr>
                      <a:t>23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b="0">
                        <a:solidFill>
                          <a:schemeClr val="bg1"/>
                        </a:solidFill>
                      </a:rPr>
                      <a:t>28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 b="0">
                        <a:solidFill>
                          <a:schemeClr val="bg1"/>
                        </a:solidFill>
                      </a:rPr>
                      <a:t>35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 b="0">
                        <a:solidFill>
                          <a:schemeClr val="bg1"/>
                        </a:solidFill>
                      </a:rPr>
                      <a:t>27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1050" b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Koonti!$S$5:$S$13</c:f>
              <c:strCache>
                <c:ptCount val="9"/>
                <c:pt idx="0">
                  <c:v>Koko maa</c:v>
                </c:pt>
                <c:pt idx="1">
                  <c:v>Helsinki</c:v>
                </c:pt>
                <c:pt idx="2">
                  <c:v>Espoo</c:v>
                </c:pt>
                <c:pt idx="3">
                  <c:v>Vantaa</c:v>
                </c:pt>
                <c:pt idx="4">
                  <c:v>Oulu</c:v>
                </c:pt>
                <c:pt idx="5">
                  <c:v>Tampere</c:v>
                </c:pt>
                <c:pt idx="6">
                  <c:v>Turku</c:v>
                </c:pt>
                <c:pt idx="7">
                  <c:v>Joensuu</c:v>
                </c:pt>
                <c:pt idx="8">
                  <c:v>Kuopio</c:v>
                </c:pt>
              </c:strCache>
            </c:strRef>
          </c:cat>
          <c:val>
            <c:numRef>
              <c:f>Koonti!$AG$5:$AG$13</c:f>
              <c:numCache>
                <c:formatCode>#,##0</c:formatCode>
                <c:ptCount val="9"/>
                <c:pt idx="0">
                  <c:v>8257.475536452801</c:v>
                </c:pt>
                <c:pt idx="1">
                  <c:v>888.95647944686812</c:v>
                </c:pt>
                <c:pt idx="2">
                  <c:v>227.77549571134227</c:v>
                </c:pt>
                <c:pt idx="3">
                  <c:v>238.73543795757737</c:v>
                </c:pt>
                <c:pt idx="4">
                  <c:v>402.81486981369062</c:v>
                </c:pt>
                <c:pt idx="5">
                  <c:v>368.9765113651153</c:v>
                </c:pt>
                <c:pt idx="6">
                  <c:v>343.38330087784334</c:v>
                </c:pt>
                <c:pt idx="7">
                  <c:v>219.86227800644863</c:v>
                </c:pt>
                <c:pt idx="8">
                  <c:v>163.25073377014778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overlap val="100"/>
        <c:axId val="161795072"/>
        <c:axId val="161800960"/>
      </c:barChart>
      <c:catAx>
        <c:axId val="161795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61800960"/>
        <c:crosses val="autoZero"/>
        <c:auto val="1"/>
        <c:lblAlgn val="ctr"/>
        <c:lblOffset val="100"/>
        <c:noMultiLvlLbl val="0"/>
      </c:catAx>
      <c:valAx>
        <c:axId val="161800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Osuus säästetyistä elinvuosista</a:t>
                </a:r>
              </a:p>
            </c:rich>
          </c:tx>
          <c:layout>
            <c:manualLayout>
              <c:xMode val="edge"/>
              <c:yMode val="edge"/>
              <c:x val="5.0973043287351905E-3"/>
              <c:y val="0.148176420221180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61795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222322339879421"/>
          <c:y val="0.41956765684890057"/>
          <c:w val="0.11666565657092698"/>
          <c:h val="0.1608646863021989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Koonti!$AK$4</c:f>
              <c:strCache>
                <c:ptCount val="1"/>
                <c:pt idx="0">
                  <c:v>Kävely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ADC32B"/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cat>
            <c:strRef>
              <c:f>Koonti!$S$6:$S$13</c:f>
              <c:strCache>
                <c:ptCount val="8"/>
                <c:pt idx="0">
                  <c:v>Helsinki</c:v>
                </c:pt>
                <c:pt idx="1">
                  <c:v>Espoo</c:v>
                </c:pt>
                <c:pt idx="2">
                  <c:v>Vantaa</c:v>
                </c:pt>
                <c:pt idx="3">
                  <c:v>Oulu</c:v>
                </c:pt>
                <c:pt idx="4">
                  <c:v>Tampere</c:v>
                </c:pt>
                <c:pt idx="5">
                  <c:v>Turku</c:v>
                </c:pt>
                <c:pt idx="6">
                  <c:v>Joensuu</c:v>
                </c:pt>
                <c:pt idx="7">
                  <c:v>Kuopio</c:v>
                </c:pt>
              </c:strCache>
            </c:strRef>
          </c:cat>
          <c:val>
            <c:numRef>
              <c:f>Koonti!$AK$6:$AK$13</c:f>
              <c:numCache>
                <c:formatCode>#,##0</c:formatCode>
                <c:ptCount val="8"/>
                <c:pt idx="0">
                  <c:v>189.89699571556793</c:v>
                </c:pt>
                <c:pt idx="1">
                  <c:v>55.06040313328679</c:v>
                </c:pt>
                <c:pt idx="2">
                  <c:v>52.853368045239343</c:v>
                </c:pt>
                <c:pt idx="3">
                  <c:v>38.183824213649316</c:v>
                </c:pt>
                <c:pt idx="4">
                  <c:v>80.949547411480921</c:v>
                </c:pt>
                <c:pt idx="5">
                  <c:v>58.522638977736058</c:v>
                </c:pt>
                <c:pt idx="6">
                  <c:v>27.759147178693873</c:v>
                </c:pt>
                <c:pt idx="7">
                  <c:v>29.933928516440773</c:v>
                </c:pt>
              </c:numCache>
            </c:numRef>
          </c:val>
        </c:ser>
        <c:ser>
          <c:idx val="1"/>
          <c:order val="1"/>
          <c:tx>
            <c:strRef>
              <c:f>Koonti!$AL$4</c:f>
              <c:strCache>
                <c:ptCount val="1"/>
                <c:pt idx="0">
                  <c:v>Pyöräily</c:v>
                </c:pt>
              </c:strCache>
            </c:strRef>
          </c:tx>
          <c:spPr>
            <a:solidFill>
              <a:srgbClr val="24ADAE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Koonti!$S$6:$S$13</c:f>
              <c:strCache>
                <c:ptCount val="8"/>
                <c:pt idx="0">
                  <c:v>Helsinki</c:v>
                </c:pt>
                <c:pt idx="1">
                  <c:v>Espoo</c:v>
                </c:pt>
                <c:pt idx="2">
                  <c:v>Vantaa</c:v>
                </c:pt>
                <c:pt idx="3">
                  <c:v>Oulu</c:v>
                </c:pt>
                <c:pt idx="4">
                  <c:v>Tampere</c:v>
                </c:pt>
                <c:pt idx="5">
                  <c:v>Turku</c:v>
                </c:pt>
                <c:pt idx="6">
                  <c:v>Joensuu</c:v>
                </c:pt>
                <c:pt idx="7">
                  <c:v>Kuopio</c:v>
                </c:pt>
              </c:strCache>
            </c:strRef>
          </c:cat>
          <c:val>
            <c:numRef>
              <c:f>Koonti!$AL$6:$AL$13</c:f>
              <c:numCache>
                <c:formatCode>#,##0</c:formatCode>
                <c:ptCount val="8"/>
                <c:pt idx="0">
                  <c:v>37.191048169695357</c:v>
                </c:pt>
                <c:pt idx="1">
                  <c:v>9.1863998654956056</c:v>
                </c:pt>
                <c:pt idx="2">
                  <c:v>8.6551172173060156</c:v>
                </c:pt>
                <c:pt idx="3">
                  <c:v>17.749005583646237</c:v>
                </c:pt>
                <c:pt idx="4">
                  <c:v>15.887911940456457</c:v>
                </c:pt>
                <c:pt idx="5">
                  <c:v>12.304982082879228</c:v>
                </c:pt>
                <c:pt idx="6">
                  <c:v>11.527635230030571</c:v>
                </c:pt>
                <c:pt idx="7">
                  <c:v>8.3374809345275054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834880"/>
        <c:axId val="161836416"/>
      </c:barChart>
      <c:catAx>
        <c:axId val="161834880"/>
        <c:scaling>
          <c:orientation val="minMax"/>
        </c:scaling>
        <c:delete val="0"/>
        <c:axPos val="b"/>
        <c:majorTickMark val="out"/>
        <c:minorTickMark val="none"/>
        <c:tickLblPos val="nextTo"/>
        <c:crossAx val="161836416"/>
        <c:crosses val="autoZero"/>
        <c:auto val="1"/>
        <c:lblAlgn val="ctr"/>
        <c:lblOffset val="100"/>
        <c:noMultiLvlLbl val="0"/>
      </c:catAx>
      <c:valAx>
        <c:axId val="161836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Vältetyt</a:t>
                </a:r>
                <a:r>
                  <a:rPr lang="en-US" baseline="0"/>
                  <a:t> kuolemantapaukset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6666666666666666E-2"/>
              <c:y val="0.164679719089167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61834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600"/>
              <a:t>Helsinki</a:t>
            </a:r>
          </a:p>
        </c:rich>
      </c:tx>
      <c:layout>
        <c:manualLayout>
          <c:xMode val="edge"/>
          <c:yMode val="edge"/>
          <c:x val="0.1585693350831146"/>
          <c:y val="4.1666666666666664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Kaupungit!$C$18</c:f>
              <c:strCache>
                <c:ptCount val="1"/>
                <c:pt idx="0">
                  <c:v>Kävely</c:v>
                </c:pt>
              </c:strCache>
            </c:strRef>
          </c:tx>
          <c:spPr>
            <a:ln w="38100">
              <a:solidFill>
                <a:srgbClr val="ADC32B"/>
              </a:solidFill>
            </a:ln>
          </c:spPr>
          <c:marker>
            <c:symbol val="none"/>
          </c:marker>
          <c:cat>
            <c:strRef>
              <c:f>Kaupungit!$B$19:$B$22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Kaupungit!$C$19:$C$22</c:f>
              <c:numCache>
                <c:formatCode>0.000</c:formatCode>
                <c:ptCount val="4"/>
                <c:pt idx="0">
                  <c:v>0.94953382900292627</c:v>
                </c:pt>
                <c:pt idx="1">
                  <c:v>0.95353522646879374</c:v>
                </c:pt>
                <c:pt idx="2">
                  <c:v>0.95154106352371448</c:v>
                </c:pt>
                <c:pt idx="3">
                  <c:v>0.9690698749101434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Kaupungit!$D$18</c:f>
              <c:strCache>
                <c:ptCount val="1"/>
                <c:pt idx="0">
                  <c:v>Pyöräily</c:v>
                </c:pt>
              </c:strCache>
            </c:strRef>
          </c:tx>
          <c:spPr>
            <a:ln w="38100">
              <a:solidFill>
                <a:srgbClr val="24ADAE"/>
              </a:solidFill>
            </a:ln>
          </c:spPr>
          <c:marker>
            <c:symbol val="none"/>
          </c:marker>
          <c:cat>
            <c:strRef>
              <c:f>Kaupungit!$B$19:$B$22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Kaupungit!$D$19:$D$22</c:f>
              <c:numCache>
                <c:formatCode>0.000</c:formatCode>
                <c:ptCount val="4"/>
                <c:pt idx="0">
                  <c:v>0.98043208946372085</c:v>
                </c:pt>
                <c:pt idx="1">
                  <c:v>0.97974472193978479</c:v>
                </c:pt>
                <c:pt idx="2">
                  <c:v>0.99263977079113819</c:v>
                </c:pt>
                <c:pt idx="3">
                  <c:v>0.99639057145695298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0208"/>
        <c:axId val="161871744"/>
      </c:lineChart>
      <c:catAx>
        <c:axId val="16187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61871744"/>
        <c:crosses val="autoZero"/>
        <c:auto val="1"/>
        <c:lblAlgn val="ctr"/>
        <c:lblOffset val="100"/>
        <c:noMultiLvlLbl val="0"/>
      </c:catAx>
      <c:valAx>
        <c:axId val="161871744"/>
        <c:scaling>
          <c:orientation val="minMax"/>
          <c:max val="1"/>
          <c:min val="0.9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RR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277566345873432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1870208"/>
        <c:crosses val="autoZero"/>
        <c:crossBetween val="between"/>
        <c:majorUnit val="2.0000000000000004E-2"/>
        <c:minorUnit val="1.0000000000000002E-2"/>
      </c:valAx>
    </c:plotArea>
    <c:legend>
      <c:legendPos val="r"/>
      <c:layout>
        <c:manualLayout>
          <c:xMode val="edge"/>
          <c:yMode val="edge"/>
          <c:x val="0.59449956255468062"/>
          <c:y val="0.63243615600681491"/>
          <c:w val="0.17772265966754155"/>
          <c:h val="0.1748934014827094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Espoo</a:t>
            </a:r>
          </a:p>
        </c:rich>
      </c:tx>
      <c:layout>
        <c:manualLayout>
          <c:xMode val="edge"/>
          <c:yMode val="edge"/>
          <c:x val="0.16254155730533684"/>
          <c:y val="4.7114252061248529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Kaupungit!$C$38</c:f>
              <c:strCache>
                <c:ptCount val="1"/>
                <c:pt idx="0">
                  <c:v>Kävely</c:v>
                </c:pt>
              </c:strCache>
            </c:strRef>
          </c:tx>
          <c:spPr>
            <a:ln w="38100">
              <a:solidFill>
                <a:srgbClr val="ADC32B"/>
              </a:solidFill>
            </a:ln>
          </c:spPr>
          <c:marker>
            <c:symbol val="none"/>
          </c:marker>
          <c:cat>
            <c:strRef>
              <c:f>Kaupungit!$B$39:$B$42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Kaupungit!$C$39:$C$42</c:f>
              <c:numCache>
                <c:formatCode>0.000</c:formatCode>
                <c:ptCount val="4"/>
                <c:pt idx="0">
                  <c:v>0.96566353417977169</c:v>
                </c:pt>
                <c:pt idx="1">
                  <c:v>0.96448357993972311</c:v>
                </c:pt>
                <c:pt idx="2">
                  <c:v>0.95944335448841134</c:v>
                </c:pt>
                <c:pt idx="3">
                  <c:v>0.9727886724291811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Kaupungit!$D$38</c:f>
              <c:strCache>
                <c:ptCount val="1"/>
                <c:pt idx="0">
                  <c:v>Pyöräily</c:v>
                </c:pt>
              </c:strCache>
            </c:strRef>
          </c:tx>
          <c:spPr>
            <a:ln w="38100">
              <a:solidFill>
                <a:srgbClr val="24ADAE"/>
              </a:solidFill>
            </a:ln>
          </c:spPr>
          <c:marker>
            <c:symbol val="none"/>
          </c:marker>
          <c:cat>
            <c:strRef>
              <c:f>Kaupungit!$B$39:$B$42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Kaupungit!$D$39:$D$42</c:f>
              <c:numCache>
                <c:formatCode>0.000</c:formatCode>
                <c:ptCount val="4"/>
                <c:pt idx="0">
                  <c:v>0.98350210699798934</c:v>
                </c:pt>
                <c:pt idx="1">
                  <c:v>0.98951350051958553</c:v>
                </c:pt>
                <c:pt idx="2">
                  <c:v>0.99621065724192837</c:v>
                </c:pt>
                <c:pt idx="3">
                  <c:v>0.99648151025479836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97472"/>
        <c:axId val="161903360"/>
      </c:lineChart>
      <c:catAx>
        <c:axId val="161897472"/>
        <c:scaling>
          <c:orientation val="minMax"/>
        </c:scaling>
        <c:delete val="0"/>
        <c:axPos val="b"/>
        <c:majorTickMark val="out"/>
        <c:minorTickMark val="none"/>
        <c:tickLblPos val="nextTo"/>
        <c:crossAx val="161903360"/>
        <c:crosses val="autoZero"/>
        <c:auto val="1"/>
        <c:lblAlgn val="ctr"/>
        <c:lblOffset val="100"/>
        <c:noMultiLvlLbl val="0"/>
      </c:catAx>
      <c:valAx>
        <c:axId val="161903360"/>
        <c:scaling>
          <c:orientation val="minMax"/>
          <c:max val="1"/>
          <c:min val="0.9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RR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277566345873432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1897472"/>
        <c:crosses val="autoZero"/>
        <c:crossBetween val="between"/>
        <c:majorUnit val="2.0000000000000004E-2"/>
        <c:minorUnit val="1.0000000000000002E-2"/>
      </c:valAx>
    </c:plotArea>
    <c:legend>
      <c:legendPos val="r"/>
      <c:layout>
        <c:manualLayout>
          <c:xMode val="edge"/>
          <c:yMode val="edge"/>
          <c:x val="0.5972773403324585"/>
          <c:y val="0.62803240740740751"/>
          <c:w val="0.17772265966754155"/>
          <c:h val="0.1690776353276353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Tampere</a:t>
            </a:r>
          </a:p>
        </c:rich>
      </c:tx>
      <c:layout>
        <c:manualLayout>
          <c:xMode val="edge"/>
          <c:yMode val="edge"/>
          <c:x val="0.16797222222222222"/>
          <c:y val="4.0018698919487415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Kaupungit!$C$98</c:f>
              <c:strCache>
                <c:ptCount val="1"/>
                <c:pt idx="0">
                  <c:v>Kävely</c:v>
                </c:pt>
              </c:strCache>
            </c:strRef>
          </c:tx>
          <c:spPr>
            <a:ln w="38100">
              <a:solidFill>
                <a:srgbClr val="ADC32B"/>
              </a:solidFill>
            </a:ln>
          </c:spPr>
          <c:marker>
            <c:symbol val="none"/>
          </c:marker>
          <c:cat>
            <c:strRef>
              <c:f>Kaupungit!$B$99:$B$102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Kaupungit!$C$99:$C$102</c:f>
              <c:numCache>
                <c:formatCode>0.000</c:formatCode>
                <c:ptCount val="4"/>
                <c:pt idx="0">
                  <c:v>0.96264878795331621</c:v>
                </c:pt>
                <c:pt idx="1">
                  <c:v>0.95220597764450088</c:v>
                </c:pt>
                <c:pt idx="2">
                  <c:v>0.95094981096394127</c:v>
                </c:pt>
                <c:pt idx="3">
                  <c:v>0.96310854889466113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Kaupungit!$D$98</c:f>
              <c:strCache>
                <c:ptCount val="1"/>
                <c:pt idx="0">
                  <c:v>Pyöräily</c:v>
                </c:pt>
              </c:strCache>
            </c:strRef>
          </c:tx>
          <c:spPr>
            <a:ln w="38100">
              <a:solidFill>
                <a:srgbClr val="24ADAE"/>
              </a:solidFill>
            </a:ln>
          </c:spPr>
          <c:marker>
            <c:symbol val="none"/>
          </c:marker>
          <c:cat>
            <c:strRef>
              <c:f>Kaupungit!$B$99:$B$102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Kaupungit!$D$99:$D$102</c:f>
              <c:numCache>
                <c:formatCode>0.000</c:formatCode>
                <c:ptCount val="4"/>
                <c:pt idx="0">
                  <c:v>0.9762701856677013</c:v>
                </c:pt>
                <c:pt idx="1">
                  <c:v>0.9837351242089506</c:v>
                </c:pt>
                <c:pt idx="2">
                  <c:v>0.98613060636036909</c:v>
                </c:pt>
                <c:pt idx="3">
                  <c:v>0.99766845060973741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211712"/>
        <c:axId val="162213248"/>
      </c:lineChart>
      <c:catAx>
        <c:axId val="162211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62213248"/>
        <c:crosses val="autoZero"/>
        <c:auto val="1"/>
        <c:lblAlgn val="ctr"/>
        <c:lblOffset val="100"/>
        <c:noMultiLvlLbl val="0"/>
      </c:catAx>
      <c:valAx>
        <c:axId val="162213248"/>
        <c:scaling>
          <c:orientation val="minMax"/>
          <c:max val="1"/>
          <c:min val="0.9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RR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277566345873432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2211712"/>
        <c:crosses val="autoZero"/>
        <c:crossBetween val="between"/>
        <c:majorUnit val="2.0000000000000004E-2"/>
        <c:minorUnit val="1.0000000000000002E-2"/>
      </c:valAx>
    </c:plotArea>
    <c:legend>
      <c:legendPos val="r"/>
      <c:layout>
        <c:manualLayout>
          <c:xMode val="edge"/>
          <c:yMode val="edge"/>
          <c:x val="0.5972773403324585"/>
          <c:y val="0.63392605333819052"/>
          <c:w val="0.17772265966754155"/>
          <c:h val="0.17115292550123434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Kulkutavat!$B$8</c:f>
              <c:strCache>
                <c:ptCount val="1"/>
                <c:pt idx="0">
                  <c:v>Pääasiallinen kulkutapa</c:v>
                </c:pt>
              </c:strCache>
            </c:strRef>
          </c:tx>
          <c:invertIfNegative val="0"/>
          <c:cat>
            <c:strRef>
              <c:f>Kulkutavat!$C$7:$D$7</c:f>
              <c:strCache>
                <c:ptCount val="2"/>
                <c:pt idx="0">
                  <c:v>Kävely</c:v>
                </c:pt>
                <c:pt idx="1">
                  <c:v>Pyöräily </c:v>
                </c:pt>
              </c:strCache>
            </c:strRef>
          </c:cat>
          <c:val>
            <c:numRef>
              <c:f>Kulkutavat!$C$8:$D$8</c:f>
              <c:numCache>
                <c:formatCode>General</c:formatCode>
                <c:ptCount val="2"/>
                <c:pt idx="0">
                  <c:v>13025</c:v>
                </c:pt>
                <c:pt idx="1">
                  <c:v>3386</c:v>
                </c:pt>
              </c:numCache>
            </c:numRef>
          </c:val>
        </c:ser>
        <c:ser>
          <c:idx val="1"/>
          <c:order val="1"/>
          <c:tx>
            <c:strRef>
              <c:f>Kulkutavat!$B$9</c:f>
              <c:strCache>
                <c:ptCount val="1"/>
                <c:pt idx="0">
                  <c:v>Osana matkaketjua</c:v>
                </c:pt>
              </c:strCache>
            </c:strRef>
          </c:tx>
          <c:invertIfNegative val="0"/>
          <c:cat>
            <c:strRef>
              <c:f>Kulkutavat!$C$7:$D$7</c:f>
              <c:strCache>
                <c:ptCount val="2"/>
                <c:pt idx="0">
                  <c:v>Kävely</c:v>
                </c:pt>
                <c:pt idx="1">
                  <c:v>Pyöräily </c:v>
                </c:pt>
              </c:strCache>
            </c:strRef>
          </c:cat>
          <c:val>
            <c:numRef>
              <c:f>Kulkutavat!$C$9:$D$9</c:f>
              <c:numCache>
                <c:formatCode>General</c:formatCode>
                <c:ptCount val="2"/>
                <c:pt idx="0">
                  <c:v>7982</c:v>
                </c:pt>
                <c:pt idx="1">
                  <c:v>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794048"/>
        <c:axId val="153795584"/>
      </c:barChart>
      <c:catAx>
        <c:axId val="15379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53795584"/>
        <c:crosses val="autoZero"/>
        <c:auto val="1"/>
        <c:lblAlgn val="ctr"/>
        <c:lblOffset val="100"/>
        <c:noMultiLvlLbl val="0"/>
      </c:catAx>
      <c:valAx>
        <c:axId val="153795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3794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Koonti!$AO$18:$AO$19</c:f>
              <c:strCache>
                <c:ptCount val="1"/>
                <c:pt idx="0">
                  <c:v>Kävely YLL</c:v>
                </c:pt>
              </c:strCache>
            </c:strRef>
          </c:tx>
          <c:spPr>
            <a:solidFill>
              <a:srgbClr val="ADC32B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Koonti!$AN$20:$AN$28</c:f>
              <c:strCache>
                <c:ptCount val="9"/>
                <c:pt idx="0">
                  <c:v>Koko maa</c:v>
                </c:pt>
                <c:pt idx="1">
                  <c:v>Helsinki</c:v>
                </c:pt>
                <c:pt idx="2">
                  <c:v>Espoo</c:v>
                </c:pt>
                <c:pt idx="3">
                  <c:v>Vantaa</c:v>
                </c:pt>
                <c:pt idx="4">
                  <c:v>Oulu</c:v>
                </c:pt>
                <c:pt idx="5">
                  <c:v>Tampere</c:v>
                </c:pt>
                <c:pt idx="6">
                  <c:v>Turku</c:v>
                </c:pt>
                <c:pt idx="7">
                  <c:v>Joensuu</c:v>
                </c:pt>
                <c:pt idx="8">
                  <c:v>Kuopio</c:v>
                </c:pt>
              </c:strCache>
            </c:strRef>
          </c:cat>
          <c:val>
            <c:numRef>
              <c:f>Koonti!$AO$20:$AO$28</c:f>
              <c:numCache>
                <c:formatCode>0</c:formatCode>
                <c:ptCount val="9"/>
                <c:pt idx="0">
                  <c:v>420.93347921075889</c:v>
                </c:pt>
                <c:pt idx="1">
                  <c:v>531.17989228962756</c:v>
                </c:pt>
                <c:pt idx="2">
                  <c:v>371.07756554720538</c:v>
                </c:pt>
                <c:pt idx="3">
                  <c:v>446.37046641510432</c:v>
                </c:pt>
                <c:pt idx="4">
                  <c:v>350.73035234023354</c:v>
                </c:pt>
                <c:pt idx="5">
                  <c:v>556.78570991100719</c:v>
                </c:pt>
                <c:pt idx="6">
                  <c:v>483.1131459765773</c:v>
                </c:pt>
                <c:pt idx="7">
                  <c:v>546.10594315395872</c:v>
                </c:pt>
                <c:pt idx="8">
                  <c:v>402.6470071771721</c:v>
                </c:pt>
              </c:numCache>
            </c:numRef>
          </c:val>
        </c:ser>
        <c:ser>
          <c:idx val="1"/>
          <c:order val="1"/>
          <c:tx>
            <c:strRef>
              <c:f>Koonti!$AP$18:$AP$19</c:f>
              <c:strCache>
                <c:ptCount val="1"/>
                <c:pt idx="0">
                  <c:v>Pyöräily YLL</c:v>
                </c:pt>
              </c:strCache>
            </c:strRef>
          </c:tx>
          <c:spPr>
            <a:solidFill>
              <a:srgbClr val="24ADAE"/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cat>
            <c:strRef>
              <c:f>Koonti!$AN$20:$AN$28</c:f>
              <c:strCache>
                <c:ptCount val="9"/>
                <c:pt idx="0">
                  <c:v>Koko maa</c:v>
                </c:pt>
                <c:pt idx="1">
                  <c:v>Helsinki</c:v>
                </c:pt>
                <c:pt idx="2">
                  <c:v>Espoo</c:v>
                </c:pt>
                <c:pt idx="3">
                  <c:v>Vantaa</c:v>
                </c:pt>
                <c:pt idx="4">
                  <c:v>Oulu</c:v>
                </c:pt>
                <c:pt idx="5">
                  <c:v>Tampere</c:v>
                </c:pt>
                <c:pt idx="6">
                  <c:v>Turku</c:v>
                </c:pt>
                <c:pt idx="7">
                  <c:v>Joensuu</c:v>
                </c:pt>
                <c:pt idx="8">
                  <c:v>Kuopio</c:v>
                </c:pt>
              </c:strCache>
            </c:strRef>
          </c:cat>
          <c:val>
            <c:numRef>
              <c:f>Koonti!$AP$20:$AP$28</c:f>
              <c:numCache>
                <c:formatCode>0</c:formatCode>
                <c:ptCount val="9"/>
                <c:pt idx="0">
                  <c:v>150.4831793012676</c:v>
                </c:pt>
                <c:pt idx="1">
                  <c:v>141.50671106494477</c:v>
                </c:pt>
                <c:pt idx="2">
                  <c:v>84.423830878925983</c:v>
                </c:pt>
                <c:pt idx="3">
                  <c:v>111.24411731207445</c:v>
                </c:pt>
                <c:pt idx="4">
                  <c:v>202.90385080654355</c:v>
                </c:pt>
                <c:pt idx="5">
                  <c:v>163.90360227308136</c:v>
                </c:pt>
                <c:pt idx="6">
                  <c:v>184.70603786703279</c:v>
                </c:pt>
                <c:pt idx="7">
                  <c:v>291.15432635862044</c:v>
                </c:pt>
                <c:pt idx="8">
                  <c:v>145.60487853989758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7"/>
        <c:overlap val="100"/>
        <c:axId val="162243328"/>
        <c:axId val="162244864"/>
      </c:barChart>
      <c:catAx>
        <c:axId val="162243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62244864"/>
        <c:crosses val="autoZero"/>
        <c:auto val="1"/>
        <c:lblAlgn val="ctr"/>
        <c:lblOffset val="100"/>
        <c:noMultiLvlLbl val="0"/>
      </c:catAx>
      <c:valAx>
        <c:axId val="162244864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YLL / 100 000 asukasta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1792395742198891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62243328"/>
        <c:crosses val="autoZero"/>
        <c:crossBetween val="between"/>
        <c:minorUnit val="5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Vantaa</a:t>
            </a:r>
          </a:p>
        </c:rich>
      </c:tx>
      <c:layout>
        <c:manualLayout>
          <c:xMode val="edge"/>
          <c:yMode val="edge"/>
          <c:x val="0.16375000000000001"/>
          <c:y val="4.1666666666666664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Kävely</c:v>
                </c:pt>
              </c:strCache>
            </c:strRef>
          </c:tx>
          <c:spPr>
            <a:ln w="38100">
              <a:solidFill>
                <a:srgbClr val="ADC32B"/>
              </a:solidFill>
            </a:ln>
          </c:spPr>
          <c:marker>
            <c:symbol val="none"/>
          </c:marker>
          <c:cat>
            <c:strRef>
              <c:f>#REF!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#REF!</c:f>
              <c:numCache>
                <c:formatCode>0.000</c:formatCode>
                <c:ptCount val="4"/>
                <c:pt idx="0">
                  <c:v>0.96234790243108548</c:v>
                </c:pt>
                <c:pt idx="1">
                  <c:v>0.965760867405551</c:v>
                </c:pt>
                <c:pt idx="2">
                  <c:v>0.94642376219705915</c:v>
                </c:pt>
                <c:pt idx="3">
                  <c:v>0.97107142780664735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Pyöräily</c:v>
                </c:pt>
              </c:strCache>
            </c:strRef>
          </c:tx>
          <c:spPr>
            <a:ln w="38100">
              <a:solidFill>
                <a:srgbClr val="24ADAE"/>
              </a:solidFill>
            </a:ln>
          </c:spPr>
          <c:marker>
            <c:symbol val="none"/>
          </c:marker>
          <c:cat>
            <c:strRef>
              <c:f>#REF!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#REF!</c:f>
              <c:numCache>
                <c:formatCode>0.000</c:formatCode>
                <c:ptCount val="4"/>
                <c:pt idx="0">
                  <c:v>0.98623219586154665</c:v>
                </c:pt>
                <c:pt idx="1">
                  <c:v>0.98310176446822128</c:v>
                </c:pt>
                <c:pt idx="2">
                  <c:v>0.99172651657895461</c:v>
                </c:pt>
                <c:pt idx="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72448"/>
        <c:axId val="162073984"/>
      </c:lineChart>
      <c:catAx>
        <c:axId val="162072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62073984"/>
        <c:crosses val="autoZero"/>
        <c:auto val="1"/>
        <c:lblAlgn val="ctr"/>
        <c:lblOffset val="100"/>
        <c:noMultiLvlLbl val="0"/>
      </c:catAx>
      <c:valAx>
        <c:axId val="162073984"/>
        <c:scaling>
          <c:orientation val="minMax"/>
          <c:max val="1"/>
          <c:min val="0.9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RR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277566345873432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62072448"/>
        <c:crosses val="autoZero"/>
        <c:crossBetween val="between"/>
        <c:majorUnit val="2.0000000000000004E-2"/>
        <c:minorUnit val="1.0000000000000002E-2"/>
      </c:valAx>
    </c:plotArea>
    <c:legend>
      <c:legendPos val="r"/>
      <c:layout>
        <c:manualLayout>
          <c:xMode val="edge"/>
          <c:yMode val="edge"/>
          <c:x val="0.5972773403324585"/>
          <c:y val="0.6371145185799143"/>
          <c:w val="0.17772265966754155"/>
          <c:h val="0.1748934014827094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Oulu</a:t>
            </a:r>
          </a:p>
        </c:rich>
      </c:tx>
      <c:layout>
        <c:manualLayout>
          <c:xMode val="edge"/>
          <c:yMode val="edge"/>
          <c:x val="0.16677777777777777"/>
          <c:y val="3.6093100935974197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Kaupungit!$C$138</c:f>
              <c:strCache>
                <c:ptCount val="1"/>
                <c:pt idx="0">
                  <c:v>Kävely</c:v>
                </c:pt>
              </c:strCache>
            </c:strRef>
          </c:tx>
          <c:spPr>
            <a:ln w="38100">
              <a:solidFill>
                <a:srgbClr val="ADC32B"/>
              </a:solidFill>
            </a:ln>
          </c:spPr>
          <c:marker>
            <c:symbol val="none"/>
          </c:marker>
          <c:cat>
            <c:strRef>
              <c:f>Kaupungit!$B$139:$B$142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Kaupungit!$C$139:$C$142</c:f>
              <c:numCache>
                <c:formatCode>0.000</c:formatCode>
                <c:ptCount val="4"/>
                <c:pt idx="0">
                  <c:v>0.97148009997794837</c:v>
                </c:pt>
                <c:pt idx="1">
                  <c:v>0.96430860427254494</c:v>
                </c:pt>
                <c:pt idx="2">
                  <c:v>0.95875355368142767</c:v>
                </c:pt>
                <c:pt idx="3">
                  <c:v>0.98064065745423068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Kaupungit!$D$138</c:f>
              <c:strCache>
                <c:ptCount val="1"/>
                <c:pt idx="0">
                  <c:v>Pyöräily</c:v>
                </c:pt>
              </c:strCache>
            </c:strRef>
          </c:tx>
          <c:spPr>
            <a:ln w="38100">
              <a:solidFill>
                <a:srgbClr val="24ADAE"/>
              </a:solidFill>
            </a:ln>
          </c:spPr>
          <c:marker>
            <c:symbol val="none"/>
          </c:marker>
          <c:cat>
            <c:strRef>
              <c:f>Kaupungit!$B$139:$B$142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Kaupungit!$D$139:$D$142</c:f>
              <c:numCache>
                <c:formatCode>0.000</c:formatCode>
                <c:ptCount val="4"/>
                <c:pt idx="0">
                  <c:v>0.96976255449101212</c:v>
                </c:pt>
                <c:pt idx="1">
                  <c:v>0.97509589227692228</c:v>
                </c:pt>
                <c:pt idx="2">
                  <c:v>0.98390177631416542</c:v>
                </c:pt>
                <c:pt idx="3">
                  <c:v>0.99342373101611758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120448"/>
        <c:axId val="162121984"/>
      </c:lineChart>
      <c:catAx>
        <c:axId val="162120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62121984"/>
        <c:crosses val="autoZero"/>
        <c:auto val="1"/>
        <c:lblAlgn val="ctr"/>
        <c:lblOffset val="100"/>
        <c:noMultiLvlLbl val="0"/>
      </c:catAx>
      <c:valAx>
        <c:axId val="162121984"/>
        <c:scaling>
          <c:orientation val="minMax"/>
          <c:max val="1"/>
          <c:min val="0.9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RR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277566345873432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2120448"/>
        <c:crosses val="autoZero"/>
        <c:crossBetween val="between"/>
        <c:majorUnit val="2.0000000000000004E-2"/>
        <c:minorUnit val="1.0000000000000002E-2"/>
      </c:valAx>
    </c:plotArea>
    <c:legend>
      <c:legendPos val="r"/>
      <c:layout>
        <c:manualLayout>
          <c:xMode val="edge"/>
          <c:yMode val="edge"/>
          <c:x val="0.60283289588801403"/>
          <c:y val="0.62960390086057727"/>
          <c:w val="0.17772265966754155"/>
          <c:h val="0.17115292550123434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Koko maa</a:t>
            </a:r>
          </a:p>
        </c:rich>
      </c:tx>
      <c:layout>
        <c:manualLayout>
          <c:xMode val="edge"/>
          <c:yMode val="edge"/>
          <c:x val="0.15924300087489066"/>
          <c:y val="4.1176472707347679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'Koko maa'!$C$15</c:f>
              <c:strCache>
                <c:ptCount val="1"/>
                <c:pt idx="0">
                  <c:v>Kävely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'Koko maa'!$B$16:$B$19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'Koko maa'!$C$16:$C$19</c:f>
              <c:numCache>
                <c:formatCode>0.000</c:formatCode>
                <c:ptCount val="4"/>
                <c:pt idx="0">
                  <c:v>0.97165433934829759</c:v>
                </c:pt>
                <c:pt idx="1">
                  <c:v>0.9715691131219516</c:v>
                </c:pt>
                <c:pt idx="2">
                  <c:v>0.96570509747014932</c:v>
                </c:pt>
                <c:pt idx="3">
                  <c:v>0.97194147780059081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'Koko maa'!$D$15</c:f>
              <c:strCache>
                <c:ptCount val="1"/>
                <c:pt idx="0">
                  <c:v>Pyöräily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'Koko maa'!$B$16:$B$19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'Koko maa'!$D$16:$D$19</c:f>
              <c:numCache>
                <c:formatCode>0.000</c:formatCode>
                <c:ptCount val="4"/>
                <c:pt idx="0">
                  <c:v>0.98477550295738892</c:v>
                </c:pt>
                <c:pt idx="1">
                  <c:v>0.9845952331290535</c:v>
                </c:pt>
                <c:pt idx="2">
                  <c:v>0.98929872936367991</c:v>
                </c:pt>
                <c:pt idx="3">
                  <c:v>0.99503431849228274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93888"/>
        <c:axId val="157095424"/>
      </c:lineChart>
      <c:catAx>
        <c:axId val="157093888"/>
        <c:scaling>
          <c:orientation val="minMax"/>
        </c:scaling>
        <c:delete val="0"/>
        <c:axPos val="b"/>
        <c:majorTickMark val="out"/>
        <c:minorTickMark val="none"/>
        <c:tickLblPos val="nextTo"/>
        <c:crossAx val="157095424"/>
        <c:crosses val="autoZero"/>
        <c:auto val="1"/>
        <c:lblAlgn val="ctr"/>
        <c:lblOffset val="100"/>
        <c:noMultiLvlLbl val="0"/>
      </c:catAx>
      <c:valAx>
        <c:axId val="157095424"/>
        <c:scaling>
          <c:orientation val="minMax"/>
          <c:max val="1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RR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9782808398950131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57093888"/>
        <c:crosses val="autoZero"/>
        <c:crossBetween val="between"/>
        <c:majorUnit val="2.0000000000000004E-2"/>
        <c:minorUnit val="1.0000000000000002E-2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Helsinki</a:t>
            </a:r>
          </a:p>
        </c:rich>
      </c:tx>
      <c:layout>
        <c:manualLayout>
          <c:xMode val="edge"/>
          <c:yMode val="edge"/>
          <c:x val="0.1585693350831146"/>
          <c:y val="4.1666666666666664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Kaupungit!$C$18</c:f>
              <c:strCache>
                <c:ptCount val="1"/>
                <c:pt idx="0">
                  <c:v>Kävely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Kaupungit!$B$19:$B$22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Kaupungit!$C$19:$C$22</c:f>
              <c:numCache>
                <c:formatCode>0.000</c:formatCode>
                <c:ptCount val="4"/>
                <c:pt idx="0">
                  <c:v>0.94953382900292627</c:v>
                </c:pt>
                <c:pt idx="1">
                  <c:v>0.95353522646879374</c:v>
                </c:pt>
                <c:pt idx="2">
                  <c:v>0.95154106352371448</c:v>
                </c:pt>
                <c:pt idx="3">
                  <c:v>0.9690698749101434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Kaupungit!$D$18</c:f>
              <c:strCache>
                <c:ptCount val="1"/>
                <c:pt idx="0">
                  <c:v>Pyöräily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Kaupungit!$B$19:$B$22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Kaupungit!$D$19:$D$22</c:f>
              <c:numCache>
                <c:formatCode>0.000</c:formatCode>
                <c:ptCount val="4"/>
                <c:pt idx="0">
                  <c:v>0.98043208946372085</c:v>
                </c:pt>
                <c:pt idx="1">
                  <c:v>0.97974472193978479</c:v>
                </c:pt>
                <c:pt idx="2">
                  <c:v>0.99263977079113819</c:v>
                </c:pt>
                <c:pt idx="3">
                  <c:v>0.99639057145695298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58816"/>
        <c:axId val="161060352"/>
      </c:lineChart>
      <c:catAx>
        <c:axId val="161058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61060352"/>
        <c:crosses val="autoZero"/>
        <c:auto val="1"/>
        <c:lblAlgn val="ctr"/>
        <c:lblOffset val="100"/>
        <c:noMultiLvlLbl val="0"/>
      </c:catAx>
      <c:valAx>
        <c:axId val="161060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RR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277566345873432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61058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Espoo</a:t>
            </a:r>
          </a:p>
        </c:rich>
      </c:tx>
      <c:layout>
        <c:manualLayout>
          <c:xMode val="edge"/>
          <c:yMode val="edge"/>
          <c:x val="0.16254155730533684"/>
          <c:y val="4.7114252061248529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Kaupungit!$C$38</c:f>
              <c:strCache>
                <c:ptCount val="1"/>
                <c:pt idx="0">
                  <c:v>Kävely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Kaupungit!$B$39:$B$42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Kaupungit!$C$39:$C$42</c:f>
              <c:numCache>
                <c:formatCode>0.000</c:formatCode>
                <c:ptCount val="4"/>
                <c:pt idx="0">
                  <c:v>0.96566353417977169</c:v>
                </c:pt>
                <c:pt idx="1">
                  <c:v>0.96448357993972311</c:v>
                </c:pt>
                <c:pt idx="2">
                  <c:v>0.95944335448841134</c:v>
                </c:pt>
                <c:pt idx="3">
                  <c:v>0.9727886724291811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Kaupungit!$D$38</c:f>
              <c:strCache>
                <c:ptCount val="1"/>
                <c:pt idx="0">
                  <c:v>Pyöräily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Kaupungit!$B$39:$B$42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Kaupungit!$D$39:$D$42</c:f>
              <c:numCache>
                <c:formatCode>0.000</c:formatCode>
                <c:ptCount val="4"/>
                <c:pt idx="0">
                  <c:v>0.98350210699798934</c:v>
                </c:pt>
                <c:pt idx="1">
                  <c:v>0.98951350051958553</c:v>
                </c:pt>
                <c:pt idx="2">
                  <c:v>0.99621065724192837</c:v>
                </c:pt>
                <c:pt idx="3">
                  <c:v>0.99648151025479836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81984"/>
        <c:axId val="161169792"/>
      </c:lineChart>
      <c:catAx>
        <c:axId val="161081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61169792"/>
        <c:crosses val="autoZero"/>
        <c:auto val="1"/>
        <c:lblAlgn val="ctr"/>
        <c:lblOffset val="100"/>
        <c:noMultiLvlLbl val="0"/>
      </c:catAx>
      <c:valAx>
        <c:axId val="161169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RR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277566345873432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61081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Va</a:t>
            </a:r>
            <a:r>
              <a:rPr lang="en-US" sz="1600" baseline="0"/>
              <a:t>ntaa</a:t>
            </a:r>
            <a:endParaRPr lang="en-US" sz="1600"/>
          </a:p>
        </c:rich>
      </c:tx>
      <c:layout>
        <c:manualLayout>
          <c:xMode val="edge"/>
          <c:yMode val="edge"/>
          <c:x val="0.16254155730533684"/>
          <c:y val="4.7114252061248529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Kaupungit!$C$58</c:f>
              <c:strCache>
                <c:ptCount val="1"/>
                <c:pt idx="0">
                  <c:v>Kävely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Kaupungit!$B$59:$B$62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Kaupungit!$C$59:$C$62</c:f>
              <c:numCache>
                <c:formatCode>0.000</c:formatCode>
                <c:ptCount val="4"/>
                <c:pt idx="0">
                  <c:v>0.96234790243108548</c:v>
                </c:pt>
                <c:pt idx="1">
                  <c:v>0.965760867405551</c:v>
                </c:pt>
                <c:pt idx="2">
                  <c:v>0.94642376219705915</c:v>
                </c:pt>
                <c:pt idx="3">
                  <c:v>0.97107142780664735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Kaupungit!$D$58</c:f>
              <c:strCache>
                <c:ptCount val="1"/>
                <c:pt idx="0">
                  <c:v>Pyöräily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Kaupungit!$B$59:$B$62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Kaupungit!$D$59:$D$62</c:f>
              <c:numCache>
                <c:formatCode>0.000</c:formatCode>
                <c:ptCount val="4"/>
                <c:pt idx="0">
                  <c:v>0.98623219586154665</c:v>
                </c:pt>
                <c:pt idx="1">
                  <c:v>0.98310176446822128</c:v>
                </c:pt>
                <c:pt idx="2">
                  <c:v>0.99172651657895461</c:v>
                </c:pt>
                <c:pt idx="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95520"/>
        <c:axId val="161197056"/>
      </c:lineChart>
      <c:catAx>
        <c:axId val="161195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61197056"/>
        <c:crosses val="autoZero"/>
        <c:auto val="1"/>
        <c:lblAlgn val="ctr"/>
        <c:lblOffset val="100"/>
        <c:noMultiLvlLbl val="0"/>
      </c:catAx>
      <c:valAx>
        <c:axId val="16119705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RR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277566345873432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61195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Turku</a:t>
            </a:r>
          </a:p>
        </c:rich>
      </c:tx>
      <c:layout>
        <c:manualLayout>
          <c:xMode val="edge"/>
          <c:yMode val="edge"/>
          <c:x val="0.15632633420822398"/>
          <c:y val="3.1699823707617085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Kaupungit!$C$78</c:f>
              <c:strCache>
                <c:ptCount val="1"/>
                <c:pt idx="0">
                  <c:v>Kävely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Kaupungit!$B$79:$B$82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Kaupungit!$C$79:$C$82</c:f>
              <c:numCache>
                <c:formatCode>0.000</c:formatCode>
                <c:ptCount val="4"/>
                <c:pt idx="0">
                  <c:v>0.96296411556725081</c:v>
                </c:pt>
                <c:pt idx="1">
                  <c:v>0.96677732110843684</c:v>
                </c:pt>
                <c:pt idx="2">
                  <c:v>0.95749367198983582</c:v>
                </c:pt>
                <c:pt idx="3">
                  <c:v>0.97186838573099577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Kaupungit!$D$78</c:f>
              <c:strCache>
                <c:ptCount val="1"/>
                <c:pt idx="0">
                  <c:v>Pyöräily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Kaupungit!$B$79:$B$82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Kaupungit!$D$79:$D$82</c:f>
              <c:numCache>
                <c:formatCode>0.000</c:formatCode>
                <c:ptCount val="4"/>
                <c:pt idx="0">
                  <c:v>0.9703257926934965</c:v>
                </c:pt>
                <c:pt idx="1">
                  <c:v>0.97564829194250069</c:v>
                </c:pt>
                <c:pt idx="2">
                  <c:v>0.9883053610701652</c:v>
                </c:pt>
                <c:pt idx="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31232"/>
        <c:axId val="161232768"/>
      </c:lineChart>
      <c:catAx>
        <c:axId val="161231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61232768"/>
        <c:crosses val="autoZero"/>
        <c:auto val="1"/>
        <c:lblAlgn val="ctr"/>
        <c:lblOffset val="100"/>
        <c:noMultiLvlLbl val="0"/>
      </c:catAx>
      <c:valAx>
        <c:axId val="16123276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RR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277566345873432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61231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Tampere</a:t>
            </a:r>
          </a:p>
        </c:rich>
      </c:tx>
      <c:layout>
        <c:manualLayout>
          <c:xMode val="edge"/>
          <c:yMode val="edge"/>
          <c:x val="0.15130555555555555"/>
          <c:y val="2.7171277463671789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Kaupungit!$C$98</c:f>
              <c:strCache>
                <c:ptCount val="1"/>
                <c:pt idx="0">
                  <c:v>Kävely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Kaupungit!$B$99:$B$102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Kaupungit!$C$99:$C$102</c:f>
              <c:numCache>
                <c:formatCode>0.000</c:formatCode>
                <c:ptCount val="4"/>
                <c:pt idx="0">
                  <c:v>0.96264878795331621</c:v>
                </c:pt>
                <c:pt idx="1">
                  <c:v>0.95220597764450088</c:v>
                </c:pt>
                <c:pt idx="2">
                  <c:v>0.95094981096394127</c:v>
                </c:pt>
                <c:pt idx="3">
                  <c:v>0.96310854889466113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Kaupungit!$D$98</c:f>
              <c:strCache>
                <c:ptCount val="1"/>
                <c:pt idx="0">
                  <c:v>Pyöräily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Kaupungit!$B$99:$B$102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Kaupungit!$D$99:$D$102</c:f>
              <c:numCache>
                <c:formatCode>0.000</c:formatCode>
                <c:ptCount val="4"/>
                <c:pt idx="0">
                  <c:v>0.9762701856677013</c:v>
                </c:pt>
                <c:pt idx="1">
                  <c:v>0.9837351242089506</c:v>
                </c:pt>
                <c:pt idx="2">
                  <c:v>0.98613060636036909</c:v>
                </c:pt>
                <c:pt idx="3">
                  <c:v>0.99766845060973741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58496"/>
        <c:axId val="161284864"/>
      </c:lineChart>
      <c:catAx>
        <c:axId val="161258496"/>
        <c:scaling>
          <c:orientation val="minMax"/>
        </c:scaling>
        <c:delete val="0"/>
        <c:axPos val="b"/>
        <c:majorTickMark val="out"/>
        <c:minorTickMark val="none"/>
        <c:tickLblPos val="nextTo"/>
        <c:crossAx val="161284864"/>
        <c:crosses val="autoZero"/>
        <c:auto val="1"/>
        <c:lblAlgn val="ctr"/>
        <c:lblOffset val="100"/>
        <c:noMultiLvlLbl val="0"/>
      </c:catAx>
      <c:valAx>
        <c:axId val="161284864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RR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277566345873432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61258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Joensuu</a:t>
            </a:r>
          </a:p>
        </c:rich>
      </c:tx>
      <c:layout>
        <c:manualLayout>
          <c:xMode val="edge"/>
          <c:yMode val="edge"/>
          <c:x val="0.14987489063867016"/>
          <c:y val="4.0756916195507684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Kaupungit!$C$118</c:f>
              <c:strCache>
                <c:ptCount val="1"/>
                <c:pt idx="0">
                  <c:v>Kävely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Kaupungit!$B$119:$B$122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Kaupungit!$C$119:$C$122</c:f>
              <c:numCache>
                <c:formatCode>0.000</c:formatCode>
                <c:ptCount val="4"/>
                <c:pt idx="0">
                  <c:v>0.96439544863228233</c:v>
                </c:pt>
                <c:pt idx="1">
                  <c:v>0.9586831676091514</c:v>
                </c:pt>
                <c:pt idx="2">
                  <c:v>0.95745139347965069</c:v>
                </c:pt>
                <c:pt idx="3">
                  <c:v>0.96187946636501487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Kaupungit!$D$118</c:f>
              <c:strCache>
                <c:ptCount val="1"/>
                <c:pt idx="0">
                  <c:v>Pyöräily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Kaupungit!$B$119:$B$122</c:f>
              <c:strCache>
                <c:ptCount val="4"/>
                <c:pt idx="0">
                  <c:v>20-49</c:v>
                </c:pt>
                <c:pt idx="1">
                  <c:v>50-64</c:v>
                </c:pt>
                <c:pt idx="2">
                  <c:v>65-79</c:v>
                </c:pt>
                <c:pt idx="3">
                  <c:v>80-99</c:v>
                </c:pt>
              </c:strCache>
            </c:strRef>
          </c:cat>
          <c:val>
            <c:numRef>
              <c:f>Kaupungit!$D$119:$D$122</c:f>
              <c:numCache>
                <c:formatCode>0.000</c:formatCode>
                <c:ptCount val="4"/>
                <c:pt idx="0">
                  <c:v>0.9576258595888959</c:v>
                </c:pt>
                <c:pt idx="1">
                  <c:v>0.97890864045784265</c:v>
                </c:pt>
                <c:pt idx="2">
                  <c:v>0.97801044854259478</c:v>
                </c:pt>
                <c:pt idx="3">
                  <c:v>0.9891937438897429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310592"/>
        <c:axId val="161312128"/>
      </c:lineChart>
      <c:catAx>
        <c:axId val="161310592"/>
        <c:scaling>
          <c:orientation val="minMax"/>
        </c:scaling>
        <c:delete val="0"/>
        <c:axPos val="b"/>
        <c:majorTickMark val="out"/>
        <c:minorTickMark val="none"/>
        <c:tickLblPos val="nextTo"/>
        <c:crossAx val="161312128"/>
        <c:crosses val="autoZero"/>
        <c:auto val="1"/>
        <c:lblAlgn val="ctr"/>
        <c:lblOffset val="100"/>
        <c:noMultiLvlLbl val="0"/>
      </c:catAx>
      <c:valAx>
        <c:axId val="16131212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RR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4277566345873432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161310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515620</xdr:colOff>
      <xdr:row>2</xdr:row>
      <xdr:rowOff>153247</xdr:rowOff>
    </xdr:from>
    <xdr:to>
      <xdr:col>14</xdr:col>
      <xdr:colOff>561340</xdr:colOff>
      <xdr:row>17</xdr:row>
      <xdr:rowOff>16511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</xdr:colOff>
      <xdr:row>19</xdr:row>
      <xdr:rowOff>167640</xdr:rowOff>
    </xdr:from>
    <xdr:to>
      <xdr:col>14</xdr:col>
      <xdr:colOff>502920</xdr:colOff>
      <xdr:row>33</xdr:row>
      <xdr:rowOff>163830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381000</xdr:colOff>
      <xdr:row>10</xdr:row>
      <xdr:rowOff>0</xdr:rowOff>
    </xdr:from>
    <xdr:to>
      <xdr:col>21</xdr:col>
      <xdr:colOff>400958</xdr:colOff>
      <xdr:row>23</xdr:row>
      <xdr:rowOff>165100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69397</xdr:colOff>
      <xdr:row>8</xdr:row>
      <xdr:rowOff>25176</xdr:rowOff>
    </xdr:from>
    <xdr:to>
      <xdr:col>20</xdr:col>
      <xdr:colOff>374197</xdr:colOff>
      <xdr:row>23</xdr:row>
      <xdr:rowOff>53750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544286</xdr:colOff>
      <xdr:row>28</xdr:row>
      <xdr:rowOff>32658</xdr:rowOff>
    </xdr:from>
    <xdr:to>
      <xdr:col>20</xdr:col>
      <xdr:colOff>239486</xdr:colOff>
      <xdr:row>41</xdr:row>
      <xdr:rowOff>28576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47</xdr:row>
      <xdr:rowOff>0</xdr:rowOff>
    </xdr:from>
    <xdr:to>
      <xdr:col>20</xdr:col>
      <xdr:colOff>304800</xdr:colOff>
      <xdr:row>60</xdr:row>
      <xdr:rowOff>126547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10886</xdr:colOff>
      <xdr:row>67</xdr:row>
      <xdr:rowOff>174172</xdr:rowOff>
    </xdr:from>
    <xdr:to>
      <xdr:col>20</xdr:col>
      <xdr:colOff>315686</xdr:colOff>
      <xdr:row>82</xdr:row>
      <xdr:rowOff>39461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88</xdr:row>
      <xdr:rowOff>0</xdr:rowOff>
    </xdr:from>
    <xdr:to>
      <xdr:col>20</xdr:col>
      <xdr:colOff>304800</xdr:colOff>
      <xdr:row>102</xdr:row>
      <xdr:rowOff>6804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43543</xdr:colOff>
      <xdr:row>108</xdr:row>
      <xdr:rowOff>108857</xdr:rowOff>
    </xdr:from>
    <xdr:to>
      <xdr:col>20</xdr:col>
      <xdr:colOff>348343</xdr:colOff>
      <xdr:row>122</xdr:row>
      <xdr:rowOff>148318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0</xdr:colOff>
      <xdr:row>129</xdr:row>
      <xdr:rowOff>0</xdr:rowOff>
    </xdr:from>
    <xdr:to>
      <xdr:col>20</xdr:col>
      <xdr:colOff>304800</xdr:colOff>
      <xdr:row>143</xdr:row>
      <xdr:rowOff>6803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513080</xdr:colOff>
      <xdr:row>33</xdr:row>
      <xdr:rowOff>153670</xdr:rowOff>
    </xdr:from>
    <xdr:to>
      <xdr:col>8</xdr:col>
      <xdr:colOff>208280</xdr:colOff>
      <xdr:row>49</xdr:row>
      <xdr:rowOff>39642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527050</xdr:colOff>
      <xdr:row>49</xdr:row>
      <xdr:rowOff>97790</xdr:rowOff>
    </xdr:from>
    <xdr:to>
      <xdr:col>8</xdr:col>
      <xdr:colOff>222250</xdr:colOff>
      <xdr:row>64</xdr:row>
      <xdr:rowOff>151402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477520</xdr:colOff>
      <xdr:row>15</xdr:row>
      <xdr:rowOff>0</xdr:rowOff>
    </xdr:from>
    <xdr:to>
      <xdr:col>34</xdr:col>
      <xdr:colOff>172720</xdr:colOff>
      <xdr:row>30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571500</xdr:colOff>
      <xdr:row>3</xdr:row>
      <xdr:rowOff>25400</xdr:rowOff>
    </xdr:from>
    <xdr:to>
      <xdr:col>8</xdr:col>
      <xdr:colOff>266700</xdr:colOff>
      <xdr:row>18</xdr:row>
      <xdr:rowOff>129177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290014</xdr:colOff>
      <xdr:row>33</xdr:row>
      <xdr:rowOff>23586</xdr:rowOff>
    </xdr:from>
    <xdr:to>
      <xdr:col>25</xdr:col>
      <xdr:colOff>137160</xdr:colOff>
      <xdr:row>50</xdr:row>
      <xdr:rowOff>167640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12700</xdr:colOff>
      <xdr:row>15</xdr:row>
      <xdr:rowOff>101600</xdr:rowOff>
    </xdr:from>
    <xdr:to>
      <xdr:col>24</xdr:col>
      <xdr:colOff>256540</xdr:colOff>
      <xdr:row>30</xdr:row>
      <xdr:rowOff>177800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520700</xdr:colOff>
      <xdr:row>18</xdr:row>
      <xdr:rowOff>152400</xdr:rowOff>
    </xdr:from>
    <xdr:to>
      <xdr:col>8</xdr:col>
      <xdr:colOff>215900</xdr:colOff>
      <xdr:row>33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38100</xdr:colOff>
      <xdr:row>3</xdr:row>
      <xdr:rowOff>29210</xdr:rowOff>
    </xdr:from>
    <xdr:to>
      <xdr:col>14</xdr:col>
      <xdr:colOff>342900</xdr:colOff>
      <xdr:row>18</xdr:row>
      <xdr:rowOff>119410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25400</xdr:colOff>
      <xdr:row>33</xdr:row>
      <xdr:rowOff>167640</xdr:rowOff>
    </xdr:from>
    <xdr:to>
      <xdr:col>14</xdr:col>
      <xdr:colOff>330200</xdr:colOff>
      <xdr:row>49</xdr:row>
      <xdr:rowOff>40912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424180</xdr:colOff>
      <xdr:row>34</xdr:row>
      <xdr:rowOff>6350</xdr:rowOff>
    </xdr:from>
    <xdr:to>
      <xdr:col>34</xdr:col>
      <xdr:colOff>137160</xdr:colOff>
      <xdr:row>49</xdr:row>
      <xdr:rowOff>82550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96520</xdr:colOff>
      <xdr:row>18</xdr:row>
      <xdr:rowOff>124460</xdr:rowOff>
    </xdr:from>
    <xdr:to>
      <xdr:col>14</xdr:col>
      <xdr:colOff>401320</xdr:colOff>
      <xdr:row>33</xdr:row>
      <xdr:rowOff>124460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599440</xdr:colOff>
      <xdr:row>49</xdr:row>
      <xdr:rowOff>73660</xdr:rowOff>
    </xdr:from>
    <xdr:to>
      <xdr:col>14</xdr:col>
      <xdr:colOff>294640</xdr:colOff>
      <xdr:row>64</xdr:row>
      <xdr:rowOff>129812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1"/>
  <sheetViews>
    <sheetView tabSelected="1" workbookViewId="0">
      <selection activeCell="G23" sqref="G23"/>
    </sheetView>
  </sheetViews>
  <sheetFormatPr defaultRowHeight="14.4" x14ac:dyDescent="0.3"/>
  <cols>
    <col min="1" max="1" width="8.88671875" style="27"/>
    <col min="2" max="2" width="12.21875" style="27" customWidth="1"/>
    <col min="3" max="16384" width="8.88671875" style="27"/>
  </cols>
  <sheetData>
    <row r="2" spans="2:3" x14ac:dyDescent="0.3">
      <c r="B2" s="27" t="s">
        <v>84</v>
      </c>
    </row>
    <row r="4" spans="2:3" x14ac:dyDescent="0.3">
      <c r="B4" s="27" t="s">
        <v>83</v>
      </c>
    </row>
    <row r="5" spans="2:3" x14ac:dyDescent="0.3">
      <c r="B5" s="27" t="s">
        <v>79</v>
      </c>
    </row>
    <row r="7" spans="2:3" x14ac:dyDescent="0.3">
      <c r="B7" s="27" t="s">
        <v>86</v>
      </c>
    </row>
    <row r="8" spans="2:3" x14ac:dyDescent="0.3">
      <c r="B8" s="27" t="s">
        <v>85</v>
      </c>
    </row>
    <row r="10" spans="2:3" x14ac:dyDescent="0.3">
      <c r="B10" s="27" t="s">
        <v>80</v>
      </c>
    </row>
    <row r="11" spans="2:3" x14ac:dyDescent="0.3">
      <c r="B11" s="27" t="s">
        <v>89</v>
      </c>
      <c r="C11" s="27" t="s">
        <v>105</v>
      </c>
    </row>
    <row r="12" spans="2:3" x14ac:dyDescent="0.3">
      <c r="B12" s="27" t="s">
        <v>90</v>
      </c>
      <c r="C12" s="27" t="s">
        <v>93</v>
      </c>
    </row>
    <row r="13" spans="2:3" x14ac:dyDescent="0.3">
      <c r="B13" s="27" t="s">
        <v>0</v>
      </c>
      <c r="C13" s="27" t="s">
        <v>95</v>
      </c>
    </row>
    <row r="14" spans="2:3" x14ac:dyDescent="0.3">
      <c r="B14" s="27" t="s">
        <v>96</v>
      </c>
      <c r="C14" s="27" t="s">
        <v>94</v>
      </c>
    </row>
    <row r="15" spans="2:3" x14ac:dyDescent="0.3">
      <c r="B15" s="27" t="s">
        <v>91</v>
      </c>
      <c r="C15" s="27" t="s">
        <v>92</v>
      </c>
    </row>
    <row r="17" spans="2:2" x14ac:dyDescent="0.3">
      <c r="B17" s="37" t="s">
        <v>81</v>
      </c>
    </row>
    <row r="18" spans="2:2" x14ac:dyDescent="0.3">
      <c r="B18" s="37" t="s">
        <v>82</v>
      </c>
    </row>
    <row r="20" spans="2:2" x14ac:dyDescent="0.3">
      <c r="B20" s="27" t="s">
        <v>112</v>
      </c>
    </row>
    <row r="21" spans="2:2" x14ac:dyDescent="0.3">
      <c r="B21" s="27" t="s">
        <v>113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zoomScale="60" zoomScaleNormal="60" workbookViewId="0">
      <selection activeCell="G36" sqref="G36"/>
    </sheetView>
  </sheetViews>
  <sheetFormatPr defaultRowHeight="14.4" x14ac:dyDescent="0.3"/>
  <cols>
    <col min="1" max="1" width="8.88671875" style="38"/>
    <col min="2" max="2" width="15.33203125" customWidth="1"/>
    <col min="4" max="4" width="10.21875" customWidth="1"/>
    <col min="5" max="5" width="8.88671875" customWidth="1"/>
  </cols>
  <sheetData>
    <row r="1" spans="2:38" x14ac:dyDescent="0.3">
      <c r="B1" s="27"/>
    </row>
    <row r="2" spans="2:38" s="54" customFormat="1" x14ac:dyDescent="0.3"/>
    <row r="3" spans="2:38" x14ac:dyDescent="0.3">
      <c r="C3" s="38"/>
      <c r="D3" s="38"/>
      <c r="E3" s="38"/>
    </row>
    <row r="4" spans="2:38" x14ac:dyDescent="0.3">
      <c r="C4" s="40" t="s">
        <v>104</v>
      </c>
    </row>
    <row r="5" spans="2:38" x14ac:dyDescent="0.3">
      <c r="C5" t="s">
        <v>103</v>
      </c>
      <c r="D5" t="s">
        <v>31</v>
      </c>
      <c r="E5" t="s">
        <v>32</v>
      </c>
      <c r="F5" t="s">
        <v>32</v>
      </c>
      <c r="G5" t="s">
        <v>32</v>
      </c>
      <c r="H5" t="s">
        <v>34</v>
      </c>
      <c r="I5" t="s">
        <v>36</v>
      </c>
      <c r="J5" t="s">
        <v>39</v>
      </c>
      <c r="K5" t="s">
        <v>46</v>
      </c>
      <c r="L5" t="s">
        <v>31</v>
      </c>
    </row>
    <row r="6" spans="2:38" x14ac:dyDescent="0.3">
      <c r="C6" t="s">
        <v>30</v>
      </c>
      <c r="E6">
        <v>91</v>
      </c>
      <c r="F6">
        <v>49</v>
      </c>
      <c r="G6">
        <v>92</v>
      </c>
      <c r="H6">
        <v>564</v>
      </c>
      <c r="I6">
        <v>837</v>
      </c>
      <c r="J6">
        <v>853</v>
      </c>
      <c r="K6">
        <v>167</v>
      </c>
      <c r="L6">
        <v>297</v>
      </c>
    </row>
    <row r="7" spans="2:38" x14ac:dyDescent="0.3">
      <c r="C7" t="s">
        <v>87</v>
      </c>
      <c r="D7" t="s">
        <v>33</v>
      </c>
      <c r="E7" t="s">
        <v>1</v>
      </c>
      <c r="F7" t="s">
        <v>2</v>
      </c>
      <c r="G7" t="s">
        <v>3</v>
      </c>
      <c r="H7" t="s">
        <v>35</v>
      </c>
      <c r="I7" t="s">
        <v>37</v>
      </c>
      <c r="J7" t="s">
        <v>40</v>
      </c>
      <c r="K7" t="s">
        <v>47</v>
      </c>
      <c r="L7" t="s">
        <v>48</v>
      </c>
    </row>
    <row r="8" spans="2:38" x14ac:dyDescent="0.3">
      <c r="C8" t="s">
        <v>4</v>
      </c>
      <c r="E8" t="s">
        <v>29</v>
      </c>
      <c r="F8" t="s">
        <v>29</v>
      </c>
      <c r="G8" t="s">
        <v>29</v>
      </c>
      <c r="H8" t="s">
        <v>29</v>
      </c>
      <c r="I8" t="s">
        <v>29</v>
      </c>
      <c r="J8" t="s">
        <v>29</v>
      </c>
      <c r="K8" t="s">
        <v>29</v>
      </c>
      <c r="L8" t="s">
        <v>29</v>
      </c>
      <c r="P8" s="12"/>
      <c r="T8" s="12"/>
      <c r="X8" s="12"/>
      <c r="AB8" s="12"/>
      <c r="AF8" s="12"/>
      <c r="AJ8" s="12"/>
    </row>
    <row r="9" spans="2:38" x14ac:dyDescent="0.3">
      <c r="C9" s="13" t="s">
        <v>28</v>
      </c>
      <c r="D9" s="14">
        <v>1177</v>
      </c>
      <c r="E9" s="14">
        <v>145</v>
      </c>
      <c r="F9" s="14">
        <v>145</v>
      </c>
      <c r="G9" s="14">
        <v>144</v>
      </c>
      <c r="H9" s="14">
        <v>485</v>
      </c>
      <c r="I9" s="14">
        <v>211</v>
      </c>
      <c r="J9" s="14">
        <v>180</v>
      </c>
      <c r="K9" s="14">
        <v>67</v>
      </c>
      <c r="L9" s="14">
        <v>14</v>
      </c>
      <c r="M9" s="14"/>
      <c r="N9" s="14"/>
      <c r="P9" s="14"/>
      <c r="Q9" s="14"/>
      <c r="R9" s="14"/>
      <c r="T9" s="14"/>
      <c r="U9" s="14"/>
      <c r="V9" s="14"/>
      <c r="X9" s="14"/>
      <c r="Y9" s="14"/>
      <c r="Z9" s="14"/>
      <c r="AB9" s="14"/>
      <c r="AC9" s="14"/>
      <c r="AD9" s="14"/>
      <c r="AF9" s="14"/>
      <c r="AG9" s="14"/>
      <c r="AH9" s="14"/>
      <c r="AJ9" s="14"/>
      <c r="AK9" s="14"/>
      <c r="AL9" s="14"/>
    </row>
    <row r="10" spans="2:38" x14ac:dyDescent="0.3">
      <c r="C10" t="s">
        <v>7</v>
      </c>
      <c r="D10" s="14">
        <v>481</v>
      </c>
      <c r="E10" s="14">
        <v>88</v>
      </c>
      <c r="F10" s="14">
        <v>59</v>
      </c>
      <c r="G10" s="14">
        <v>36</v>
      </c>
      <c r="H10" s="14">
        <v>147</v>
      </c>
      <c r="I10" s="14">
        <v>158</v>
      </c>
      <c r="J10" s="14">
        <v>132</v>
      </c>
      <c r="K10" s="14">
        <v>46</v>
      </c>
      <c r="L10" s="14">
        <v>15</v>
      </c>
      <c r="M10" s="14"/>
      <c r="N10" s="14"/>
      <c r="P10" s="14"/>
      <c r="Q10" s="14"/>
      <c r="R10" s="14"/>
      <c r="T10" s="14"/>
      <c r="U10" s="14"/>
      <c r="V10" s="14"/>
      <c r="X10" s="14"/>
      <c r="Y10" s="14"/>
      <c r="Z10" s="14"/>
      <c r="AB10" s="14"/>
      <c r="AC10" s="14"/>
      <c r="AD10" s="14"/>
      <c r="AF10" s="14"/>
      <c r="AG10" s="14"/>
      <c r="AH10" s="14"/>
      <c r="AJ10" s="14"/>
      <c r="AK10" s="14"/>
      <c r="AL10" s="14"/>
    </row>
    <row r="11" spans="2:38" x14ac:dyDescent="0.3">
      <c r="C11" t="s">
        <v>8</v>
      </c>
      <c r="D11" s="14">
        <v>552</v>
      </c>
      <c r="E11" s="14">
        <v>157</v>
      </c>
      <c r="F11" s="14">
        <v>48</v>
      </c>
      <c r="G11" s="14">
        <v>49</v>
      </c>
      <c r="H11" s="14">
        <v>156</v>
      </c>
      <c r="I11" s="14">
        <v>193</v>
      </c>
      <c r="J11" s="14">
        <v>136</v>
      </c>
      <c r="K11" s="14">
        <v>25</v>
      </c>
      <c r="L11" s="14">
        <v>19</v>
      </c>
      <c r="M11" s="14"/>
      <c r="N11" s="14"/>
      <c r="P11" s="14"/>
      <c r="Q11" s="14"/>
      <c r="R11" s="14"/>
      <c r="T11" s="14"/>
      <c r="U11" s="14"/>
      <c r="V11" s="14"/>
      <c r="X11" s="14"/>
      <c r="Y11" s="14"/>
      <c r="Z11" s="14"/>
      <c r="AB11" s="14"/>
      <c r="AC11" s="14"/>
      <c r="AD11" s="14"/>
      <c r="AF11" s="14"/>
      <c r="AG11" s="14"/>
      <c r="AH11" s="14"/>
      <c r="AJ11" s="14"/>
      <c r="AK11" s="14"/>
      <c r="AL11" s="14"/>
    </row>
    <row r="12" spans="2:38" x14ac:dyDescent="0.3">
      <c r="C12" t="s">
        <v>9</v>
      </c>
      <c r="D12" s="14">
        <v>639</v>
      </c>
      <c r="E12" s="14">
        <v>122</v>
      </c>
      <c r="F12" s="14">
        <v>71</v>
      </c>
      <c r="G12" s="14">
        <v>66</v>
      </c>
      <c r="H12" s="14">
        <v>164</v>
      </c>
      <c r="I12" s="14">
        <v>166</v>
      </c>
      <c r="J12" s="14">
        <v>120</v>
      </c>
      <c r="K12" s="14">
        <v>43</v>
      </c>
      <c r="L12" s="14">
        <v>10</v>
      </c>
      <c r="M12" s="14"/>
      <c r="N12" s="14"/>
      <c r="P12" s="14"/>
      <c r="Q12" s="14"/>
      <c r="R12" s="14"/>
      <c r="T12" s="14"/>
      <c r="U12" s="14"/>
      <c r="V12" s="14"/>
      <c r="X12" s="14"/>
      <c r="Y12" s="14"/>
      <c r="Z12" s="14"/>
      <c r="AB12" s="14"/>
      <c r="AC12" s="14"/>
      <c r="AD12" s="14"/>
      <c r="AF12" s="14"/>
      <c r="AG12" s="14"/>
      <c r="AH12" s="14"/>
      <c r="AJ12" s="14"/>
      <c r="AK12" s="14"/>
      <c r="AL12" s="14"/>
    </row>
    <row r="13" spans="2:38" x14ac:dyDescent="0.3">
      <c r="C13" t="s">
        <v>10</v>
      </c>
      <c r="D13" s="14">
        <v>694</v>
      </c>
      <c r="E13" s="14">
        <v>120</v>
      </c>
      <c r="F13" s="14">
        <v>78</v>
      </c>
      <c r="G13" s="14">
        <v>57</v>
      </c>
      <c r="H13" s="14">
        <v>164</v>
      </c>
      <c r="I13" s="14">
        <v>102</v>
      </c>
      <c r="J13" s="14">
        <v>77</v>
      </c>
      <c r="K13" s="14">
        <v>29</v>
      </c>
      <c r="L13" s="14">
        <v>12</v>
      </c>
      <c r="M13" s="14"/>
      <c r="N13" s="14"/>
      <c r="P13" s="14"/>
      <c r="Q13" s="14"/>
      <c r="R13" s="14"/>
      <c r="T13" s="14"/>
      <c r="U13" s="14"/>
      <c r="V13" s="14"/>
      <c r="X13" s="14"/>
      <c r="Y13" s="14"/>
      <c r="Z13" s="14"/>
      <c r="AB13" s="14"/>
      <c r="AC13" s="14"/>
      <c r="AD13" s="14"/>
      <c r="AF13" s="14"/>
      <c r="AG13" s="14"/>
      <c r="AH13" s="14"/>
      <c r="AJ13" s="14"/>
      <c r="AK13" s="14"/>
      <c r="AL13" s="14"/>
    </row>
    <row r="14" spans="2:38" x14ac:dyDescent="0.3">
      <c r="C14" t="s">
        <v>11</v>
      </c>
      <c r="D14" s="14">
        <v>731</v>
      </c>
      <c r="E14" s="14">
        <v>103</v>
      </c>
      <c r="F14" s="14">
        <v>62</v>
      </c>
      <c r="G14" s="14">
        <v>59</v>
      </c>
      <c r="H14" s="14">
        <v>155</v>
      </c>
      <c r="I14" s="14">
        <v>97</v>
      </c>
      <c r="J14" s="14">
        <v>68</v>
      </c>
      <c r="K14" s="14">
        <v>23</v>
      </c>
      <c r="L14" s="14">
        <v>7</v>
      </c>
      <c r="M14" s="14"/>
      <c r="N14" s="14"/>
      <c r="P14" s="14"/>
      <c r="Q14" s="14"/>
      <c r="R14" s="14"/>
      <c r="T14" s="14"/>
      <c r="U14" s="14"/>
      <c r="V14" s="14"/>
      <c r="X14" s="14"/>
      <c r="Y14" s="14"/>
      <c r="Z14" s="14"/>
      <c r="AB14" s="14"/>
      <c r="AC14" s="14"/>
      <c r="AD14" s="14"/>
      <c r="AF14" s="14"/>
      <c r="AG14" s="14"/>
      <c r="AH14" s="14"/>
      <c r="AJ14" s="14"/>
      <c r="AK14" s="14"/>
      <c r="AL14" s="14"/>
    </row>
    <row r="15" spans="2:38" x14ac:dyDescent="0.3">
      <c r="C15" t="s">
        <v>12</v>
      </c>
      <c r="D15" s="14">
        <v>824</v>
      </c>
      <c r="E15" s="14">
        <v>99</v>
      </c>
      <c r="F15" s="14">
        <v>86</v>
      </c>
      <c r="G15" s="14">
        <v>79</v>
      </c>
      <c r="H15" s="14">
        <v>133</v>
      </c>
      <c r="I15" s="14">
        <v>84</v>
      </c>
      <c r="J15" s="14">
        <v>72</v>
      </c>
      <c r="K15" s="14">
        <v>23</v>
      </c>
      <c r="L15" s="14">
        <v>11</v>
      </c>
      <c r="M15" s="14"/>
      <c r="N15" s="14"/>
      <c r="P15" s="14"/>
      <c r="Q15" s="14"/>
      <c r="R15" s="14"/>
      <c r="T15" s="14"/>
      <c r="U15" s="14"/>
      <c r="V15" s="14"/>
      <c r="X15" s="14"/>
      <c r="Y15" s="14"/>
      <c r="Z15" s="14"/>
      <c r="AB15" s="14"/>
      <c r="AC15" s="14"/>
      <c r="AD15" s="14"/>
      <c r="AF15" s="14"/>
      <c r="AG15" s="14"/>
      <c r="AH15" s="14"/>
      <c r="AJ15" s="14"/>
      <c r="AK15" s="14"/>
      <c r="AL15" s="14"/>
    </row>
    <row r="16" spans="2:38" x14ac:dyDescent="0.3">
      <c r="C16" t="s">
        <v>13</v>
      </c>
      <c r="D16" s="14">
        <v>1025</v>
      </c>
      <c r="E16" s="14">
        <v>103</v>
      </c>
      <c r="F16" s="14">
        <v>67</v>
      </c>
      <c r="G16" s="14">
        <v>101</v>
      </c>
      <c r="H16" s="14">
        <v>174</v>
      </c>
      <c r="I16" s="14">
        <v>144</v>
      </c>
      <c r="J16" s="14">
        <v>90</v>
      </c>
      <c r="K16" s="14">
        <v>37</v>
      </c>
      <c r="L16" s="14">
        <v>13</v>
      </c>
      <c r="M16" s="14"/>
      <c r="N16" s="14"/>
      <c r="P16" s="14"/>
      <c r="Q16" s="14"/>
      <c r="R16" s="14"/>
      <c r="T16" s="14"/>
      <c r="U16" s="14"/>
      <c r="V16" s="14"/>
      <c r="X16" s="14"/>
      <c r="Y16" s="14"/>
      <c r="Z16" s="14"/>
      <c r="AB16" s="14"/>
      <c r="AC16" s="14"/>
      <c r="AD16" s="14"/>
      <c r="AF16" s="14"/>
      <c r="AG16" s="14"/>
      <c r="AH16" s="14"/>
      <c r="AJ16" s="14"/>
      <c r="AK16" s="14"/>
      <c r="AL16" s="14"/>
    </row>
    <row r="17" spans="3:38" x14ac:dyDescent="0.3">
      <c r="C17" t="s">
        <v>14</v>
      </c>
      <c r="D17" s="14">
        <v>833</v>
      </c>
      <c r="E17" s="14">
        <v>110</v>
      </c>
      <c r="F17" s="14">
        <v>91</v>
      </c>
      <c r="G17" s="14">
        <v>63</v>
      </c>
      <c r="H17" s="14">
        <v>128</v>
      </c>
      <c r="I17" s="14">
        <v>112</v>
      </c>
      <c r="J17" s="14">
        <v>88</v>
      </c>
      <c r="K17" s="14">
        <v>38</v>
      </c>
      <c r="L17" s="14">
        <v>9</v>
      </c>
      <c r="M17" s="14"/>
      <c r="N17" s="14"/>
      <c r="P17" s="14"/>
      <c r="Q17" s="14"/>
      <c r="R17" s="14"/>
      <c r="T17" s="14"/>
      <c r="U17" s="14"/>
      <c r="V17" s="14"/>
      <c r="X17" s="14"/>
      <c r="Y17" s="14"/>
      <c r="Z17" s="14"/>
      <c r="AB17" s="14"/>
      <c r="AC17" s="14"/>
      <c r="AD17" s="14"/>
      <c r="AF17" s="14"/>
      <c r="AG17" s="14"/>
      <c r="AH17" s="14"/>
      <c r="AJ17" s="14"/>
      <c r="AK17" s="14"/>
      <c r="AL17" s="14"/>
    </row>
    <row r="18" spans="3:38" x14ac:dyDescent="0.3">
      <c r="C18" t="s">
        <v>15</v>
      </c>
      <c r="D18" s="14">
        <v>897</v>
      </c>
      <c r="E18" s="14">
        <v>109</v>
      </c>
      <c r="F18" s="14">
        <v>70</v>
      </c>
      <c r="G18" s="14">
        <v>71</v>
      </c>
      <c r="H18" s="14">
        <v>147</v>
      </c>
      <c r="I18" s="14">
        <v>108</v>
      </c>
      <c r="J18" s="14">
        <v>90</v>
      </c>
      <c r="K18" s="14">
        <v>30</v>
      </c>
      <c r="L18" s="14">
        <v>12</v>
      </c>
      <c r="M18" s="14"/>
      <c r="N18" s="14"/>
      <c r="P18" s="14"/>
      <c r="Q18" s="14"/>
      <c r="R18" s="14"/>
      <c r="T18" s="14"/>
      <c r="U18" s="14"/>
      <c r="V18" s="14"/>
      <c r="X18" s="14"/>
      <c r="Y18" s="14"/>
      <c r="Z18" s="14"/>
      <c r="AB18" s="14"/>
      <c r="AC18" s="14"/>
      <c r="AD18" s="14"/>
      <c r="AF18" s="14"/>
      <c r="AG18" s="14"/>
      <c r="AH18" s="14"/>
      <c r="AJ18" s="14"/>
      <c r="AK18" s="14"/>
      <c r="AL18" s="14"/>
    </row>
    <row r="19" spans="3:38" x14ac:dyDescent="0.3">
      <c r="C19" t="s">
        <v>16</v>
      </c>
      <c r="D19" s="14">
        <v>516</v>
      </c>
      <c r="E19" s="14">
        <v>66</v>
      </c>
      <c r="F19" s="14">
        <v>48</v>
      </c>
      <c r="G19" s="14">
        <v>60</v>
      </c>
      <c r="H19" s="14">
        <v>133</v>
      </c>
      <c r="I19" s="14">
        <v>122</v>
      </c>
      <c r="J19" s="14">
        <v>113</v>
      </c>
      <c r="K19" s="14">
        <v>29</v>
      </c>
      <c r="L19" s="14">
        <v>8</v>
      </c>
      <c r="M19" s="14"/>
      <c r="N19" s="14"/>
      <c r="P19" s="14"/>
      <c r="Q19" s="14"/>
      <c r="R19" s="14"/>
      <c r="T19" s="14"/>
      <c r="U19" s="14"/>
      <c r="V19" s="14"/>
      <c r="X19" s="14"/>
      <c r="Y19" s="14"/>
      <c r="Z19" s="14"/>
      <c r="AB19" s="14"/>
      <c r="AC19" s="14"/>
      <c r="AD19" s="14"/>
      <c r="AF19" s="14"/>
      <c r="AG19" s="14"/>
      <c r="AH19" s="14"/>
      <c r="AJ19" s="14"/>
      <c r="AK19" s="14"/>
      <c r="AL19" s="14"/>
    </row>
    <row r="20" spans="3:38" x14ac:dyDescent="0.3">
      <c r="C20" t="s">
        <v>17</v>
      </c>
      <c r="D20" s="14">
        <v>388</v>
      </c>
      <c r="E20" s="14">
        <v>63</v>
      </c>
      <c r="F20" s="14">
        <v>41</v>
      </c>
      <c r="G20" s="14">
        <v>44</v>
      </c>
      <c r="H20" s="14">
        <v>97</v>
      </c>
      <c r="I20" s="14">
        <v>104</v>
      </c>
      <c r="J20" s="14">
        <v>74</v>
      </c>
      <c r="K20" s="14">
        <v>24</v>
      </c>
      <c r="L20" s="14">
        <v>9</v>
      </c>
      <c r="M20" s="14"/>
      <c r="N20" s="14"/>
      <c r="P20" s="14"/>
      <c r="Q20" s="14"/>
      <c r="R20" s="14"/>
      <c r="T20" s="14"/>
      <c r="U20" s="14"/>
      <c r="V20" s="14"/>
      <c r="X20" s="14"/>
      <c r="Y20" s="14"/>
      <c r="Z20" s="14"/>
      <c r="AB20" s="14"/>
      <c r="AC20" s="14"/>
      <c r="AD20" s="14"/>
      <c r="AF20" s="14"/>
      <c r="AG20" s="14"/>
      <c r="AH20" s="14"/>
      <c r="AJ20" s="14"/>
      <c r="AK20" s="14"/>
      <c r="AL20" s="14"/>
    </row>
    <row r="21" spans="3:38" x14ac:dyDescent="0.3">
      <c r="C21" t="s">
        <v>18</v>
      </c>
      <c r="D21" s="14">
        <v>270</v>
      </c>
      <c r="E21" s="14">
        <v>35</v>
      </c>
      <c r="F21" s="14">
        <v>26</v>
      </c>
      <c r="G21" s="14">
        <v>29</v>
      </c>
      <c r="H21" s="14">
        <v>51</v>
      </c>
      <c r="I21" s="14">
        <v>75</v>
      </c>
      <c r="J21" s="14">
        <v>66</v>
      </c>
      <c r="K21" s="14">
        <v>16</v>
      </c>
      <c r="L21" s="14">
        <v>5</v>
      </c>
      <c r="M21" s="14"/>
      <c r="N21" s="14"/>
      <c r="P21" s="14"/>
      <c r="Q21" s="14"/>
      <c r="R21" s="14"/>
      <c r="T21" s="14"/>
      <c r="U21" s="14"/>
      <c r="V21" s="14"/>
      <c r="X21" s="14"/>
      <c r="Y21" s="14"/>
      <c r="Z21" s="14"/>
      <c r="AB21" s="14"/>
      <c r="AC21" s="14"/>
      <c r="AD21" s="14"/>
      <c r="AF21" s="14"/>
      <c r="AG21" s="14"/>
      <c r="AH21" s="14"/>
      <c r="AJ21" s="14"/>
      <c r="AK21" s="14"/>
      <c r="AL21" s="14"/>
    </row>
    <row r="22" spans="3:38" x14ac:dyDescent="0.3">
      <c r="C22" t="s">
        <v>26</v>
      </c>
      <c r="D22" s="14">
        <v>280</v>
      </c>
      <c r="E22" s="14">
        <v>51</v>
      </c>
      <c r="F22" s="14">
        <v>28</v>
      </c>
      <c r="G22" s="14">
        <v>19</v>
      </c>
      <c r="H22" s="14">
        <v>52</v>
      </c>
      <c r="I22" s="14">
        <v>77</v>
      </c>
      <c r="J22" s="14">
        <v>75</v>
      </c>
      <c r="K22" s="14">
        <v>24</v>
      </c>
      <c r="L22" s="14">
        <v>8</v>
      </c>
      <c r="M22" s="14"/>
      <c r="N22" s="14"/>
      <c r="P22" s="14"/>
      <c r="Q22" s="14"/>
      <c r="R22" s="14"/>
      <c r="T22" s="14"/>
      <c r="U22" s="14"/>
      <c r="V22" s="14"/>
      <c r="X22" s="14"/>
      <c r="Y22" s="14"/>
      <c r="Z22" s="14"/>
      <c r="AB22" s="14"/>
      <c r="AC22" s="14"/>
      <c r="AD22" s="14"/>
      <c r="AF22" s="14"/>
      <c r="AG22" s="14"/>
      <c r="AH22" s="14"/>
      <c r="AJ22" s="14"/>
      <c r="AK22" s="14"/>
      <c r="AL22" s="14"/>
    </row>
    <row r="23" spans="3:38" x14ac:dyDescent="0.3">
      <c r="C23" t="s">
        <v>38</v>
      </c>
      <c r="D23" s="1">
        <v>9307</v>
      </c>
      <c r="E23" s="1">
        <v>1371</v>
      </c>
      <c r="F23" s="1">
        <v>920</v>
      </c>
      <c r="G23" s="1">
        <v>877</v>
      </c>
      <c r="H23" s="1">
        <v>2186</v>
      </c>
      <c r="I23" s="1">
        <v>1753</v>
      </c>
      <c r="J23" s="1">
        <v>1381</v>
      </c>
      <c r="K23" s="1">
        <v>454</v>
      </c>
      <c r="L23" s="1">
        <v>152</v>
      </c>
      <c r="M23" s="1"/>
      <c r="N23" s="1"/>
      <c r="P23" s="1"/>
      <c r="Q23" s="1"/>
      <c r="R23" s="1"/>
      <c r="T23" s="1"/>
      <c r="U23" s="1"/>
      <c r="V23" s="1"/>
      <c r="X23" s="1"/>
      <c r="Y23" s="1"/>
      <c r="Z23" s="1"/>
      <c r="AB23" s="1"/>
      <c r="AC23" s="1"/>
      <c r="AD23" s="1"/>
      <c r="AF23" s="1"/>
      <c r="AG23" s="1"/>
      <c r="AH23" s="1"/>
      <c r="AJ23" s="1"/>
      <c r="AK23" s="1"/>
      <c r="AL23" s="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zoomScale="80" zoomScaleNormal="80" workbookViewId="0">
      <selection activeCell="C19" sqref="C19"/>
    </sheetView>
  </sheetViews>
  <sheetFormatPr defaultRowHeight="14.4" x14ac:dyDescent="0.3"/>
  <cols>
    <col min="1" max="1" width="8.88671875" style="38"/>
    <col min="2" max="2" width="24.44140625" customWidth="1"/>
    <col min="3" max="3" width="12.77734375" customWidth="1"/>
    <col min="4" max="4" width="16.88671875" customWidth="1"/>
  </cols>
  <sheetData>
    <row r="3" spans="2:5" x14ac:dyDescent="0.3">
      <c r="B3" t="s">
        <v>106</v>
      </c>
      <c r="E3" s="30"/>
    </row>
    <row r="4" spans="2:5" x14ac:dyDescent="0.3">
      <c r="E4" s="30"/>
    </row>
    <row r="7" spans="2:5" x14ac:dyDescent="0.3">
      <c r="C7" t="s">
        <v>5</v>
      </c>
      <c r="D7" t="s">
        <v>24</v>
      </c>
      <c r="E7" t="s">
        <v>73</v>
      </c>
    </row>
    <row r="8" spans="2:5" x14ac:dyDescent="0.3">
      <c r="B8" t="s">
        <v>74</v>
      </c>
      <c r="C8">
        <v>13025</v>
      </c>
      <c r="D8" s="27">
        <v>3386</v>
      </c>
      <c r="E8" t="s">
        <v>88</v>
      </c>
    </row>
    <row r="9" spans="2:5" x14ac:dyDescent="0.3">
      <c r="B9" t="s">
        <v>72</v>
      </c>
      <c r="C9">
        <v>7982</v>
      </c>
      <c r="D9" s="27">
        <v>245</v>
      </c>
      <c r="E9" t="s">
        <v>88</v>
      </c>
    </row>
    <row r="10" spans="2:5" x14ac:dyDescent="0.3">
      <c r="B10" t="s">
        <v>75</v>
      </c>
      <c r="C10" t="s">
        <v>88</v>
      </c>
      <c r="D10" t="s">
        <v>88</v>
      </c>
      <c r="E10">
        <v>39834</v>
      </c>
    </row>
    <row r="11" spans="2:5" x14ac:dyDescent="0.3">
      <c r="B11" s="27" t="s">
        <v>38</v>
      </c>
      <c r="C11">
        <f>SUM(C8:C10)</f>
        <v>21007</v>
      </c>
      <c r="D11" s="27">
        <f t="shared" ref="D11:E11" si="0">SUM(D8:D10)</f>
        <v>3631</v>
      </c>
      <c r="E11" s="27">
        <f t="shared" si="0"/>
        <v>39834</v>
      </c>
    </row>
    <row r="14" spans="2:5" x14ac:dyDescent="0.3">
      <c r="B14" s="27"/>
      <c r="C14" s="27" t="s">
        <v>5</v>
      </c>
      <c r="D14" s="27" t="s">
        <v>24</v>
      </c>
    </row>
    <row r="15" spans="2:5" x14ac:dyDescent="0.3">
      <c r="B15" s="27" t="s">
        <v>74</v>
      </c>
      <c r="C15" s="30">
        <f>C8/C11</f>
        <v>0.62003141809872897</v>
      </c>
      <c r="D15" s="30">
        <f>D8/D11</f>
        <v>0.93252547507573669</v>
      </c>
    </row>
    <row r="16" spans="2:5" x14ac:dyDescent="0.3">
      <c r="B16" s="27" t="s">
        <v>72</v>
      </c>
      <c r="C16" s="30">
        <f>C9/C11</f>
        <v>0.37996858190127103</v>
      </c>
      <c r="D16" s="30">
        <f>D9/D11</f>
        <v>6.7474524924263285E-2</v>
      </c>
      <c r="E16" s="27"/>
    </row>
    <row r="17" spans="2:7" x14ac:dyDescent="0.3">
      <c r="B17" s="27"/>
      <c r="C17" s="27"/>
      <c r="D17" s="27"/>
      <c r="E17" s="27"/>
    </row>
    <row r="18" spans="2:7" x14ac:dyDescent="0.3">
      <c r="B18" s="27"/>
      <c r="C18" s="27"/>
      <c r="D18" s="27"/>
      <c r="E18" s="27"/>
      <c r="G18" s="27"/>
    </row>
    <row r="19" spans="2:7" x14ac:dyDescent="0.3">
      <c r="B19" s="27"/>
      <c r="C19" s="27"/>
      <c r="D19" s="27"/>
      <c r="E19" s="27"/>
    </row>
    <row r="20" spans="2:7" x14ac:dyDescent="0.3">
      <c r="B20" s="27"/>
      <c r="C20" s="27"/>
      <c r="D20" s="27"/>
      <c r="E20" s="27"/>
    </row>
    <row r="21" spans="2:7" x14ac:dyDescent="0.3">
      <c r="B21" s="27"/>
      <c r="C21" s="27"/>
      <c r="D21" s="27"/>
      <c r="E21" s="27"/>
    </row>
    <row r="22" spans="2:7" x14ac:dyDescent="0.3">
      <c r="B22" s="27"/>
      <c r="C22" s="27"/>
      <c r="D22" s="27"/>
      <c r="E22" s="27"/>
    </row>
    <row r="23" spans="2:7" x14ac:dyDescent="0.3">
      <c r="B23" s="27"/>
      <c r="C23" s="27"/>
      <c r="D23" s="27"/>
      <c r="E23" s="27"/>
    </row>
    <row r="24" spans="2:7" x14ac:dyDescent="0.3">
      <c r="B24" s="27"/>
      <c r="C24" s="27"/>
      <c r="D24" s="27"/>
      <c r="E24" s="27"/>
    </row>
    <row r="25" spans="2:7" x14ac:dyDescent="0.3">
      <c r="B25" s="27"/>
      <c r="C25" s="27"/>
      <c r="D25" s="27"/>
      <c r="E25" s="2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95"/>
  <sheetViews>
    <sheetView zoomScale="60" zoomScaleNormal="60" workbookViewId="0">
      <selection activeCell="F1" sqref="F1"/>
    </sheetView>
  </sheetViews>
  <sheetFormatPr defaultRowHeight="14.4" x14ac:dyDescent="0.3"/>
  <cols>
    <col min="1" max="1" width="9.44140625" customWidth="1"/>
    <col min="2" max="2" width="11" customWidth="1"/>
    <col min="3" max="3" width="9.88671875" customWidth="1"/>
    <col min="4" max="4" width="10.5546875" customWidth="1"/>
    <col min="5" max="5" width="9.5546875" bestFit="1" customWidth="1"/>
    <col min="12" max="13" width="8.88671875" style="27"/>
  </cols>
  <sheetData>
    <row r="1" spans="1:33" x14ac:dyDescent="0.3">
      <c r="C1" s="16"/>
    </row>
    <row r="2" spans="1:33" x14ac:dyDescent="0.3">
      <c r="N2" s="38"/>
      <c r="O2" s="38"/>
    </row>
    <row r="3" spans="1:33" x14ac:dyDescent="0.3">
      <c r="A3" s="38"/>
      <c r="B3" s="39" t="s">
        <v>107</v>
      </c>
      <c r="C3" s="65"/>
      <c r="D3" s="65"/>
      <c r="E3" s="65"/>
      <c r="F3" s="38"/>
      <c r="G3" s="38"/>
      <c r="H3" s="38"/>
      <c r="I3" s="38"/>
      <c r="J3" s="38"/>
      <c r="K3" s="38"/>
      <c r="L3" s="38"/>
      <c r="M3" s="38"/>
      <c r="N3" s="38"/>
      <c r="O3" s="38"/>
      <c r="T3" s="20"/>
      <c r="U3" s="20"/>
      <c r="V3" s="20"/>
      <c r="W3" s="20"/>
    </row>
    <row r="4" spans="1:33" x14ac:dyDescent="0.3">
      <c r="A4" s="38"/>
      <c r="B4" s="40" t="s">
        <v>102</v>
      </c>
      <c r="C4" s="40"/>
      <c r="D4" s="54"/>
      <c r="E4" s="54"/>
      <c r="F4" s="40" t="s">
        <v>97</v>
      </c>
      <c r="G4" s="38"/>
      <c r="H4" s="38"/>
      <c r="I4" s="38"/>
      <c r="J4" s="38"/>
      <c r="K4" s="38"/>
      <c r="L4" s="38"/>
      <c r="M4" s="38"/>
      <c r="N4" s="38"/>
      <c r="O4" s="38"/>
    </row>
    <row r="5" spans="1:33" x14ac:dyDescent="0.3">
      <c r="A5" s="38"/>
      <c r="B5" t="s">
        <v>19</v>
      </c>
      <c r="C5" t="s">
        <v>41</v>
      </c>
      <c r="D5" t="s">
        <v>60</v>
      </c>
      <c r="G5" t="s">
        <v>45</v>
      </c>
      <c r="H5" t="s">
        <v>44</v>
      </c>
      <c r="I5" s="38"/>
      <c r="J5" s="38"/>
      <c r="K5" s="38"/>
      <c r="L5" s="38"/>
      <c r="M5" s="38"/>
      <c r="N5" s="38"/>
      <c r="O5" s="38"/>
      <c r="AA5" s="54"/>
      <c r="AB5" s="54"/>
      <c r="AC5" s="54"/>
      <c r="AD5" s="54"/>
      <c r="AE5" s="54"/>
      <c r="AF5" s="54"/>
      <c r="AG5" s="54"/>
    </row>
    <row r="6" spans="1:33" x14ac:dyDescent="0.3">
      <c r="A6" s="38"/>
      <c r="B6" t="s">
        <v>20</v>
      </c>
      <c r="C6" s="55">
        <v>98330.283574893707</v>
      </c>
      <c r="D6" s="55">
        <v>2006.085099868525</v>
      </c>
      <c r="F6" t="s">
        <v>29</v>
      </c>
      <c r="G6">
        <v>8130</v>
      </c>
      <c r="H6" s="15">
        <f>G6/$G$6</f>
        <v>1</v>
      </c>
      <c r="I6" s="38"/>
      <c r="J6" s="38"/>
      <c r="K6" s="38"/>
      <c r="L6" s="38"/>
      <c r="M6" s="38"/>
      <c r="N6" s="38"/>
      <c r="O6" s="38"/>
      <c r="AA6" s="54"/>
      <c r="AB6" s="54"/>
      <c r="AC6" s="54"/>
      <c r="AD6" s="54"/>
      <c r="AE6" s="54"/>
      <c r="AF6" s="54"/>
      <c r="AG6" s="54"/>
    </row>
    <row r="7" spans="1:33" x14ac:dyDescent="0.3">
      <c r="A7" s="38"/>
      <c r="B7" t="s">
        <v>21</v>
      </c>
      <c r="C7" s="55">
        <v>183204.92683243129</v>
      </c>
      <c r="D7" s="55">
        <v>6075.2772897018604</v>
      </c>
      <c r="F7" t="s">
        <v>42</v>
      </c>
      <c r="G7">
        <v>3689</v>
      </c>
      <c r="H7" s="15">
        <f>G7/$G$6</f>
        <v>0.45375153751537517</v>
      </c>
      <c r="I7" s="38"/>
      <c r="J7" s="38"/>
      <c r="K7" s="38"/>
      <c r="L7" s="38"/>
      <c r="M7" s="38"/>
      <c r="N7" s="38"/>
      <c r="O7" s="38"/>
      <c r="AA7" s="54"/>
      <c r="AB7" s="54"/>
      <c r="AC7" s="54"/>
      <c r="AD7" s="54"/>
      <c r="AE7" s="54"/>
      <c r="AF7" s="54"/>
      <c r="AG7" s="54"/>
    </row>
    <row r="8" spans="1:33" ht="14.4" customHeight="1" x14ac:dyDescent="0.3">
      <c r="A8" s="38"/>
      <c r="B8" t="s">
        <v>22</v>
      </c>
      <c r="C8" s="55">
        <v>273219.91302075144</v>
      </c>
      <c r="D8" s="55">
        <v>15375.336239785011</v>
      </c>
      <c r="F8" t="s">
        <v>43</v>
      </c>
      <c r="G8">
        <v>583</v>
      </c>
      <c r="H8" s="9">
        <f>G8/$G$6</f>
        <v>7.1709717097170972E-2</v>
      </c>
      <c r="I8" s="38"/>
      <c r="J8" s="38"/>
      <c r="K8" s="38"/>
      <c r="L8" s="38"/>
      <c r="M8" s="38"/>
      <c r="N8" s="38"/>
      <c r="AA8" s="54"/>
      <c r="AB8" s="54"/>
      <c r="AC8" s="54"/>
      <c r="AD8" s="54"/>
      <c r="AE8" s="54"/>
      <c r="AF8" s="54"/>
      <c r="AG8" s="54"/>
    </row>
    <row r="9" spans="1:33" x14ac:dyDescent="0.3">
      <c r="A9" s="38"/>
      <c r="B9" t="s">
        <v>23</v>
      </c>
      <c r="C9" s="55">
        <v>204285.55545938399</v>
      </c>
      <c r="D9" s="55">
        <v>28276.3256905743</v>
      </c>
      <c r="F9" t="s">
        <v>51</v>
      </c>
      <c r="G9" s="27">
        <f>4272-G10</f>
        <v>4005</v>
      </c>
      <c r="H9" s="15">
        <f>G9/$G$6</f>
        <v>0.49261992619926198</v>
      </c>
      <c r="I9" s="38"/>
      <c r="J9" s="38"/>
      <c r="K9" s="38"/>
      <c r="L9" s="38"/>
      <c r="M9" s="38"/>
      <c r="N9" s="38"/>
      <c r="O9" s="43" t="s">
        <v>99</v>
      </c>
      <c r="P9" s="43"/>
      <c r="Q9" s="43"/>
      <c r="R9" s="43"/>
      <c r="S9" s="43"/>
      <c r="T9" s="43"/>
      <c r="U9" s="43"/>
      <c r="V9" s="43"/>
      <c r="AA9" s="54"/>
      <c r="AB9" s="54"/>
      <c r="AC9" s="54"/>
      <c r="AD9" s="54"/>
      <c r="AE9" s="54"/>
      <c r="AF9" s="54"/>
      <c r="AG9" s="54"/>
    </row>
    <row r="10" spans="1:33" x14ac:dyDescent="0.3">
      <c r="A10" s="38"/>
      <c r="B10" s="38"/>
      <c r="C10" s="38"/>
      <c r="D10" s="38"/>
      <c r="E10" s="38"/>
      <c r="F10" t="s">
        <v>58</v>
      </c>
      <c r="G10">
        <v>267</v>
      </c>
      <c r="H10" s="15">
        <f>G10/$G$6</f>
        <v>3.2841328413284132E-2</v>
      </c>
      <c r="I10" s="38"/>
      <c r="J10" s="38"/>
      <c r="K10" s="38"/>
      <c r="L10" s="38"/>
      <c r="M10" s="38"/>
      <c r="N10" s="38"/>
      <c r="O10" s="38"/>
      <c r="P10" s="1"/>
      <c r="AA10" s="54"/>
      <c r="AB10" s="54"/>
      <c r="AC10" s="54"/>
      <c r="AD10" s="54"/>
      <c r="AE10" s="54"/>
      <c r="AF10" s="54"/>
      <c r="AG10" s="54"/>
    </row>
    <row r="11" spans="1:33" x14ac:dyDescent="0.3">
      <c r="A11" s="38"/>
      <c r="B11" s="38"/>
      <c r="C11" s="38"/>
      <c r="D11" s="38"/>
      <c r="E11" s="38"/>
      <c r="F11" s="38"/>
      <c r="G11" s="63"/>
      <c r="H11" s="38"/>
      <c r="I11" s="38"/>
      <c r="J11" s="38"/>
      <c r="K11" s="38"/>
      <c r="L11" s="38"/>
      <c r="M11" s="38"/>
      <c r="N11" s="38"/>
      <c r="O11" s="38"/>
      <c r="P11" s="1"/>
      <c r="AA11" s="54"/>
      <c r="AB11" s="54"/>
      <c r="AC11" s="54"/>
      <c r="AD11" s="54"/>
      <c r="AE11" s="54"/>
      <c r="AF11" s="54"/>
      <c r="AG11" s="54"/>
    </row>
    <row r="12" spans="1:33" x14ac:dyDescent="0.3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P12" s="1"/>
    </row>
    <row r="13" spans="1:33" ht="29.4" customHeight="1" x14ac:dyDescent="0.3">
      <c r="A13" s="38"/>
      <c r="B13" s="44" t="s">
        <v>98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8"/>
      <c r="N13" s="38"/>
      <c r="P13" s="1"/>
    </row>
    <row r="14" spans="1:33" x14ac:dyDescent="0.3">
      <c r="A14" s="38"/>
      <c r="C14" s="2" t="s">
        <v>25</v>
      </c>
      <c r="D14" s="4" t="s">
        <v>25</v>
      </c>
      <c r="E14" s="2" t="s">
        <v>27</v>
      </c>
      <c r="F14" s="4" t="s">
        <v>27</v>
      </c>
      <c r="G14" s="2" t="s">
        <v>41</v>
      </c>
      <c r="H14" s="4" t="s">
        <v>41</v>
      </c>
      <c r="I14" s="2" t="s">
        <v>53</v>
      </c>
      <c r="J14" s="4" t="s">
        <v>53</v>
      </c>
      <c r="L14"/>
      <c r="N14" s="27"/>
      <c r="P14" s="1"/>
    </row>
    <row r="15" spans="1:33" x14ac:dyDescent="0.3">
      <c r="A15" s="38"/>
      <c r="B15" t="s">
        <v>19</v>
      </c>
      <c r="C15" s="2" t="s">
        <v>5</v>
      </c>
      <c r="D15" s="4" t="s">
        <v>6</v>
      </c>
      <c r="E15" s="2" t="s">
        <v>5</v>
      </c>
      <c r="F15" s="4" t="s">
        <v>6</v>
      </c>
      <c r="G15" s="2" t="s">
        <v>5</v>
      </c>
      <c r="H15" s="4" t="s">
        <v>6</v>
      </c>
      <c r="I15" s="2" t="s">
        <v>5</v>
      </c>
      <c r="J15" s="4" t="s">
        <v>6</v>
      </c>
      <c r="N15" s="27"/>
      <c r="P15" s="1"/>
    </row>
    <row r="16" spans="1:33" x14ac:dyDescent="0.3">
      <c r="A16" s="38"/>
      <c r="B16" t="s">
        <v>20</v>
      </c>
      <c r="C16" s="7">
        <v>0.97165433934829759</v>
      </c>
      <c r="D16" s="8">
        <v>0.98477550295738892</v>
      </c>
      <c r="E16" s="11">
        <v>2.8345660651702409E-2</v>
      </c>
      <c r="F16" s="10">
        <v>1.5224497042611085E-2</v>
      </c>
      <c r="G16" s="3">
        <v>2787.2368499996041</v>
      </c>
      <c r="H16" s="6">
        <v>1497.0291114850786</v>
      </c>
      <c r="I16" s="3">
        <v>56.863807479309749</v>
      </c>
      <c r="J16" s="6">
        <v>30.541636670174523</v>
      </c>
      <c r="N16" s="27"/>
    </row>
    <row r="17" spans="1:18" x14ac:dyDescent="0.3">
      <c r="A17" s="38"/>
      <c r="B17" t="s">
        <v>21</v>
      </c>
      <c r="C17" s="7">
        <v>0.9715691131219516</v>
      </c>
      <c r="D17" s="8">
        <v>0.9845952331290535</v>
      </c>
      <c r="E17" s="11">
        <v>2.84308868780484E-2</v>
      </c>
      <c r="F17" s="10">
        <v>1.5404766870946496E-2</v>
      </c>
      <c r="G17" s="3">
        <v>5208.6785502739876</v>
      </c>
      <c r="H17" s="6">
        <v>2822.2291874624143</v>
      </c>
      <c r="I17" s="3">
        <v>172.72552137629006</v>
      </c>
      <c r="J17" s="6">
        <v>93.58823032421283</v>
      </c>
      <c r="N17" s="27"/>
    </row>
    <row r="18" spans="1:18" x14ac:dyDescent="0.3">
      <c r="A18" s="38"/>
      <c r="B18" t="s">
        <v>22</v>
      </c>
      <c r="C18" s="7">
        <v>0.96570509747014932</v>
      </c>
      <c r="D18" s="8">
        <v>0.98929872936367991</v>
      </c>
      <c r="E18" s="11">
        <v>3.4294902529850679E-2</v>
      </c>
      <c r="F18" s="10">
        <v>1.0701270636320093E-2</v>
      </c>
      <c r="G18" s="3">
        <v>9370.0502862609519</v>
      </c>
      <c r="H18" s="6">
        <v>2923.8002324668973</v>
      </c>
      <c r="I18" s="3">
        <v>527.29565770710781</v>
      </c>
      <c r="J18" s="6">
        <v>164.53563422635952</v>
      </c>
      <c r="N18" s="27"/>
    </row>
    <row r="19" spans="1:18" x14ac:dyDescent="0.3">
      <c r="A19" s="38"/>
      <c r="B19" t="s">
        <v>23</v>
      </c>
      <c r="C19" s="7">
        <v>0.97194147780059081</v>
      </c>
      <c r="D19" s="8">
        <v>0.99503431849228274</v>
      </c>
      <c r="E19" s="11">
        <v>2.8058522199409186E-2</v>
      </c>
      <c r="F19" s="10">
        <v>4.9656815077172567E-3</v>
      </c>
      <c r="G19" s="3">
        <v>5731.9507928757621</v>
      </c>
      <c r="H19" s="6">
        <v>1014.4170050384112</v>
      </c>
      <c r="I19" s="3">
        <v>793.39191210670333</v>
      </c>
      <c r="J19" s="6">
        <v>140.4112275878752</v>
      </c>
      <c r="N19" s="27"/>
    </row>
    <row r="20" spans="1:18" x14ac:dyDescent="0.3">
      <c r="A20" s="38"/>
      <c r="B20" t="s">
        <v>38</v>
      </c>
      <c r="C20" s="58"/>
      <c r="D20" s="59"/>
      <c r="E20" s="61"/>
      <c r="F20" s="60"/>
      <c r="G20" s="56">
        <v>23097.916479410309</v>
      </c>
      <c r="H20" s="57">
        <v>8257.475536452801</v>
      </c>
      <c r="I20" s="56">
        <v>1550.2768986694109</v>
      </c>
      <c r="J20" s="57">
        <v>429.07672880862208</v>
      </c>
      <c r="N20" s="27"/>
    </row>
    <row r="21" spans="1:18" x14ac:dyDescent="0.3">
      <c r="A21" s="38"/>
      <c r="H21" s="1"/>
      <c r="J21" s="27"/>
      <c r="N21" s="27"/>
    </row>
    <row r="22" spans="1:18" x14ac:dyDescent="0.3">
      <c r="A22" s="38"/>
      <c r="N22" s="27"/>
    </row>
    <row r="23" spans="1:18" x14ac:dyDescent="0.3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8" x14ac:dyDescent="0.3">
      <c r="A24" s="38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38"/>
    </row>
    <row r="25" spans="1:18" ht="20.399999999999999" customHeight="1" x14ac:dyDescent="0.3">
      <c r="A25" s="38"/>
      <c r="B25" s="40" t="s">
        <v>109</v>
      </c>
      <c r="C25" s="54"/>
      <c r="D25" s="54"/>
      <c r="E25" s="54"/>
      <c r="F25" s="54"/>
      <c r="G25" s="54"/>
      <c r="H25" s="54"/>
      <c r="I25" s="54"/>
      <c r="J25" s="54"/>
      <c r="K25" s="54"/>
      <c r="L25" s="47"/>
      <c r="R25" s="38"/>
    </row>
    <row r="26" spans="1:18" x14ac:dyDescent="0.3">
      <c r="A26" s="38"/>
      <c r="B26" s="46" t="s">
        <v>19</v>
      </c>
      <c r="C26" s="46" t="s">
        <v>29</v>
      </c>
      <c r="D26" s="46" t="s">
        <v>66</v>
      </c>
      <c r="E26" s="46" t="s">
        <v>67</v>
      </c>
      <c r="F26" s="46" t="s">
        <v>68</v>
      </c>
      <c r="G26" s="46" t="s">
        <v>69</v>
      </c>
      <c r="R26" s="38"/>
    </row>
    <row r="27" spans="1:18" x14ac:dyDescent="0.3">
      <c r="A27" s="63"/>
      <c r="B27" s="46" t="s">
        <v>20</v>
      </c>
      <c r="C27" s="52">
        <v>3921</v>
      </c>
      <c r="D27" s="52">
        <v>1886</v>
      </c>
      <c r="E27" s="52">
        <v>307</v>
      </c>
      <c r="F27" s="51">
        <v>0.48099974496301962</v>
      </c>
      <c r="G27" s="48">
        <v>7.8296352971180816E-2</v>
      </c>
      <c r="R27" s="38"/>
    </row>
    <row r="28" spans="1:18" x14ac:dyDescent="0.3">
      <c r="A28" s="63"/>
      <c r="B28" s="46" t="s">
        <v>21</v>
      </c>
      <c r="C28" s="52">
        <v>2755</v>
      </c>
      <c r="D28" s="52">
        <v>1222</v>
      </c>
      <c r="E28" s="52">
        <v>209</v>
      </c>
      <c r="F28" s="51">
        <v>0.44355716878402907</v>
      </c>
      <c r="G28" s="48">
        <v>7.586206896551724E-2</v>
      </c>
    </row>
    <row r="29" spans="1:18" x14ac:dyDescent="0.3">
      <c r="A29" s="63"/>
      <c r="B29" s="46" t="s">
        <v>22</v>
      </c>
      <c r="C29" s="52">
        <v>1174</v>
      </c>
      <c r="D29" s="52">
        <v>484</v>
      </c>
      <c r="E29" s="52">
        <v>58</v>
      </c>
      <c r="F29" s="51">
        <v>0.41226575809199317</v>
      </c>
      <c r="G29" s="48">
        <v>4.9403747870528106E-2</v>
      </c>
    </row>
    <row r="30" spans="1:18" x14ac:dyDescent="0.3">
      <c r="A30" s="63"/>
      <c r="B30" s="46" t="s">
        <v>23</v>
      </c>
      <c r="C30" s="52">
        <v>280</v>
      </c>
      <c r="D30" s="52">
        <v>97</v>
      </c>
      <c r="E30" s="52">
        <v>9</v>
      </c>
      <c r="F30" s="51">
        <v>0.34642857142857142</v>
      </c>
      <c r="G30" s="48">
        <v>3.214285714285714E-2</v>
      </c>
    </row>
    <row r="31" spans="1:18" x14ac:dyDescent="0.3">
      <c r="A31" s="63"/>
    </row>
    <row r="32" spans="1:18" x14ac:dyDescent="0.3">
      <c r="A32" s="63"/>
      <c r="E32" s="63"/>
      <c r="F32" s="63"/>
      <c r="G32" s="63"/>
      <c r="L32"/>
      <c r="M32"/>
    </row>
    <row r="33" spans="2:12" x14ac:dyDescent="0.3">
      <c r="B33" s="53" t="s">
        <v>110</v>
      </c>
      <c r="G33" s="54"/>
      <c r="H33" s="54"/>
      <c r="I33" s="54"/>
      <c r="J33" s="54"/>
      <c r="K33" s="54"/>
      <c r="L33" s="54"/>
    </row>
    <row r="34" spans="2:12" x14ac:dyDescent="0.3">
      <c r="C34" s="62" t="s">
        <v>108</v>
      </c>
      <c r="D34" s="62" t="s">
        <v>108</v>
      </c>
      <c r="G34" s="54"/>
      <c r="H34" s="54"/>
      <c r="I34" s="54"/>
      <c r="J34" s="54"/>
      <c r="K34" s="54"/>
      <c r="L34" s="54"/>
    </row>
    <row r="35" spans="2:12" x14ac:dyDescent="0.3">
      <c r="B35" s="46" t="s">
        <v>19</v>
      </c>
      <c r="C35" s="62" t="s">
        <v>5</v>
      </c>
      <c r="D35" s="62" t="s">
        <v>6</v>
      </c>
      <c r="G35" s="54"/>
      <c r="H35" s="54"/>
      <c r="I35" s="54"/>
      <c r="J35" s="54"/>
      <c r="K35" s="54"/>
      <c r="L35" s="54"/>
    </row>
    <row r="36" spans="2:12" x14ac:dyDescent="0.3">
      <c r="B36" s="46" t="s">
        <v>20</v>
      </c>
      <c r="C36" s="50">
        <v>1.0654792196776921</v>
      </c>
      <c r="D36" s="50">
        <v>9.6494352159468466</v>
      </c>
      <c r="G36" s="54"/>
      <c r="H36" s="55"/>
      <c r="I36" s="55"/>
      <c r="J36" s="55"/>
      <c r="K36" s="55"/>
      <c r="L36" s="20"/>
    </row>
    <row r="37" spans="2:12" x14ac:dyDescent="0.3">
      <c r="B37" s="46" t="s">
        <v>21</v>
      </c>
      <c r="C37" s="50">
        <v>0.95284122562674256</v>
      </c>
      <c r="D37" s="50">
        <v>10.254334975369455</v>
      </c>
      <c r="G37" s="54"/>
    </row>
    <row r="38" spans="2:12" x14ac:dyDescent="0.3">
      <c r="B38" s="46" t="s">
        <v>22</v>
      </c>
      <c r="C38" s="50">
        <v>0.9568202764976953</v>
      </c>
      <c r="D38" s="50">
        <v>8.7601724137931036</v>
      </c>
    </row>
    <row r="39" spans="2:12" x14ac:dyDescent="0.3">
      <c r="B39" s="46" t="s">
        <v>23</v>
      </c>
      <c r="C39" s="50">
        <v>1.0655172413793101</v>
      </c>
      <c r="D39" s="50">
        <v>5.2</v>
      </c>
    </row>
    <row r="55" spans="1:8" x14ac:dyDescent="0.3">
      <c r="A55" s="54"/>
      <c r="B55" s="54"/>
      <c r="C55" s="54"/>
      <c r="D55" s="54"/>
      <c r="E55" s="54"/>
      <c r="F55" s="54"/>
      <c r="G55" s="54"/>
      <c r="H55" s="54"/>
    </row>
    <row r="56" spans="1:8" x14ac:dyDescent="0.3">
      <c r="A56" s="54"/>
      <c r="B56" s="54"/>
      <c r="C56" s="54"/>
      <c r="D56" s="54"/>
      <c r="E56" s="54"/>
      <c r="F56" s="54"/>
      <c r="G56" s="54"/>
      <c r="H56" s="54"/>
    </row>
    <row r="57" spans="1:8" x14ac:dyDescent="0.3">
      <c r="A57" s="54"/>
      <c r="B57" s="54"/>
      <c r="C57" s="54"/>
      <c r="D57" s="54"/>
      <c r="E57" s="54"/>
      <c r="F57" s="54"/>
      <c r="G57" s="54"/>
      <c r="H57" s="54"/>
    </row>
    <row r="58" spans="1:8" x14ac:dyDescent="0.3">
      <c r="A58" s="54"/>
      <c r="B58" s="54"/>
      <c r="C58" s="54"/>
      <c r="D58" s="54"/>
      <c r="E58" s="54"/>
      <c r="F58" s="54"/>
      <c r="G58" s="54"/>
      <c r="H58" s="54"/>
    </row>
    <row r="59" spans="1:8" x14ac:dyDescent="0.3">
      <c r="A59" s="54"/>
      <c r="B59" s="54"/>
      <c r="C59" s="54"/>
      <c r="D59" s="54"/>
      <c r="E59" s="54"/>
      <c r="F59" s="54"/>
      <c r="G59" s="54"/>
      <c r="H59" s="54"/>
    </row>
    <row r="60" spans="1:8" x14ac:dyDescent="0.3">
      <c r="A60" s="54"/>
      <c r="B60" s="54"/>
      <c r="C60" s="54"/>
      <c r="D60" s="54"/>
      <c r="E60" s="54"/>
      <c r="F60" s="54"/>
      <c r="G60" s="54"/>
      <c r="H60" s="54"/>
    </row>
    <row r="61" spans="1:8" x14ac:dyDescent="0.3">
      <c r="A61" s="54"/>
      <c r="B61" s="54"/>
      <c r="C61" s="54"/>
      <c r="D61" s="54"/>
      <c r="E61" s="54"/>
      <c r="F61" s="54"/>
      <c r="G61" s="54"/>
      <c r="H61" s="54"/>
    </row>
    <row r="62" spans="1:8" x14ac:dyDescent="0.3">
      <c r="A62" s="54"/>
      <c r="B62" s="54"/>
      <c r="C62" s="54"/>
      <c r="D62" s="54"/>
      <c r="E62" s="54"/>
      <c r="F62" s="54"/>
      <c r="G62" s="54"/>
      <c r="H62" s="54"/>
    </row>
    <row r="63" spans="1:8" x14ac:dyDescent="0.3">
      <c r="A63" s="54"/>
      <c r="B63" s="54"/>
      <c r="C63" s="54"/>
      <c r="D63" s="54"/>
      <c r="E63" s="54"/>
      <c r="F63" s="54"/>
      <c r="G63" s="54"/>
      <c r="H63" s="54"/>
    </row>
    <row r="64" spans="1:8" x14ac:dyDescent="0.3">
      <c r="A64" s="54"/>
      <c r="B64" s="54"/>
      <c r="C64" s="54"/>
      <c r="D64" s="54"/>
      <c r="E64" s="54"/>
      <c r="F64" s="54"/>
      <c r="G64" s="54"/>
      <c r="H64" s="54"/>
    </row>
    <row r="65" spans="1:19" x14ac:dyDescent="0.3">
      <c r="A65" s="54"/>
      <c r="B65" s="54"/>
      <c r="C65" s="54"/>
      <c r="D65" s="54"/>
      <c r="E65" s="54"/>
      <c r="F65" s="54"/>
      <c r="G65" s="54"/>
      <c r="H65" s="54"/>
    </row>
    <row r="66" spans="1:19" x14ac:dyDescent="0.3">
      <c r="A66" s="54"/>
      <c r="B66" s="54"/>
      <c r="C66" s="54"/>
      <c r="D66" s="54"/>
      <c r="E66" s="54"/>
      <c r="F66" s="54"/>
      <c r="G66" s="54"/>
      <c r="H66" s="54"/>
    </row>
    <row r="67" spans="1:19" x14ac:dyDescent="0.3">
      <c r="A67" s="54"/>
      <c r="B67" s="54"/>
      <c r="C67" s="54"/>
      <c r="D67" s="54"/>
      <c r="E67" s="54"/>
      <c r="F67" s="54"/>
      <c r="G67" s="54"/>
      <c r="H67" s="54"/>
    </row>
    <row r="68" spans="1:19" x14ac:dyDescent="0.3">
      <c r="A68" s="54"/>
      <c r="B68" s="54"/>
      <c r="C68" s="54"/>
      <c r="D68" s="54"/>
      <c r="E68" s="54"/>
      <c r="F68" s="54"/>
      <c r="G68" s="54"/>
      <c r="H68" s="54"/>
    </row>
    <row r="69" spans="1:19" x14ac:dyDescent="0.3">
      <c r="A69" s="54"/>
      <c r="B69" s="54"/>
      <c r="C69" s="54"/>
      <c r="D69" s="54"/>
      <c r="E69" s="54"/>
      <c r="F69" s="54"/>
      <c r="G69" s="54"/>
      <c r="H69" s="54"/>
    </row>
    <row r="70" spans="1:19" x14ac:dyDescent="0.3">
      <c r="A70" s="54"/>
      <c r="B70" s="54"/>
      <c r="C70" s="54"/>
      <c r="D70" s="54"/>
      <c r="E70" s="54"/>
      <c r="F70" s="54"/>
      <c r="G70" s="54"/>
      <c r="H70" s="54"/>
    </row>
    <row r="71" spans="1:19" x14ac:dyDescent="0.3">
      <c r="A71" s="54"/>
      <c r="B71" s="54"/>
      <c r="C71" s="54"/>
      <c r="D71" s="54"/>
      <c r="E71" s="54"/>
      <c r="F71" s="54"/>
      <c r="G71" s="54"/>
      <c r="H71" s="54"/>
      <c r="N71" s="27"/>
      <c r="O71" s="27"/>
      <c r="P71" s="27"/>
      <c r="Q71" s="27"/>
      <c r="R71" s="27"/>
      <c r="S71" s="27"/>
    </row>
    <row r="72" spans="1:19" x14ac:dyDescent="0.3">
      <c r="A72" s="54"/>
      <c r="B72" s="54"/>
      <c r="C72" s="54"/>
      <c r="D72" s="54"/>
      <c r="E72" s="54"/>
      <c r="F72" s="54"/>
      <c r="G72" s="54"/>
      <c r="H72" s="54"/>
      <c r="N72" s="27"/>
      <c r="O72" s="27"/>
      <c r="P72" s="27"/>
      <c r="Q72" s="27"/>
      <c r="R72" s="27"/>
      <c r="S72" s="27"/>
    </row>
    <row r="73" spans="1:19" x14ac:dyDescent="0.3">
      <c r="N73" s="27"/>
      <c r="O73" s="27"/>
      <c r="P73" s="27"/>
      <c r="Q73" s="27"/>
      <c r="R73" s="27"/>
      <c r="S73" s="27"/>
    </row>
    <row r="74" spans="1:19" x14ac:dyDescent="0.3">
      <c r="N74" s="27"/>
      <c r="O74" s="27"/>
      <c r="P74" s="27"/>
      <c r="Q74" s="27"/>
      <c r="R74" s="27"/>
      <c r="S74" s="27"/>
    </row>
    <row r="75" spans="1:19" x14ac:dyDescent="0.3">
      <c r="N75" s="27"/>
      <c r="O75" s="27"/>
      <c r="P75" s="27"/>
      <c r="Q75" s="27"/>
      <c r="R75" s="27"/>
      <c r="S75" s="27"/>
    </row>
    <row r="76" spans="1:19" x14ac:dyDescent="0.3">
      <c r="N76" s="27"/>
      <c r="O76" s="27"/>
      <c r="P76" s="27"/>
      <c r="Q76" s="27"/>
      <c r="R76" s="27"/>
      <c r="S76" s="27"/>
    </row>
    <row r="77" spans="1:19" x14ac:dyDescent="0.3">
      <c r="N77" s="27"/>
      <c r="O77" s="27"/>
      <c r="P77" s="27"/>
      <c r="Q77" s="27"/>
      <c r="R77" s="27"/>
      <c r="S77" s="27"/>
    </row>
    <row r="78" spans="1:19" x14ac:dyDescent="0.3">
      <c r="N78" s="27"/>
      <c r="O78" s="27"/>
      <c r="P78" s="27"/>
      <c r="Q78" s="27"/>
      <c r="R78" s="27"/>
      <c r="S78" s="27"/>
    </row>
    <row r="79" spans="1:19" x14ac:dyDescent="0.3">
      <c r="N79" s="27"/>
      <c r="O79" s="27"/>
      <c r="P79" s="27"/>
      <c r="Q79" s="27"/>
      <c r="R79" s="27"/>
      <c r="S79" s="27"/>
    </row>
    <row r="80" spans="1:19" x14ac:dyDescent="0.3">
      <c r="N80" s="27"/>
      <c r="O80" s="27"/>
      <c r="P80" s="27"/>
      <c r="Q80" s="27"/>
      <c r="R80" s="27"/>
      <c r="S80" s="27"/>
    </row>
    <row r="81" spans="14:23" x14ac:dyDescent="0.3">
      <c r="N81" s="27"/>
      <c r="O81" s="27"/>
      <c r="P81" s="27"/>
      <c r="Q81" s="27"/>
      <c r="R81" s="27"/>
      <c r="S81" s="27"/>
    </row>
    <row r="82" spans="14:23" x14ac:dyDescent="0.3">
      <c r="N82" s="27"/>
      <c r="O82" s="27"/>
      <c r="P82" s="27"/>
      <c r="Q82" s="27"/>
      <c r="R82" s="27"/>
      <c r="S82" s="27"/>
    </row>
    <row r="83" spans="14:23" x14ac:dyDescent="0.3">
      <c r="N83" s="27"/>
      <c r="O83" s="27"/>
      <c r="P83" s="27"/>
      <c r="Q83" s="27"/>
      <c r="R83" s="27"/>
      <c r="S83" s="27"/>
    </row>
    <row r="88" spans="14:23" x14ac:dyDescent="0.3">
      <c r="N88" s="27"/>
      <c r="O88" s="27"/>
      <c r="P88" s="27"/>
      <c r="Q88" s="27"/>
      <c r="R88" s="27"/>
      <c r="S88" s="27"/>
      <c r="T88" s="27"/>
      <c r="U88" s="27"/>
      <c r="V88" s="27"/>
      <c r="W88" s="27"/>
    </row>
    <row r="89" spans="14:23" x14ac:dyDescent="0.3">
      <c r="N89" s="27"/>
      <c r="O89" s="27"/>
      <c r="P89" s="27"/>
      <c r="Q89" s="27"/>
      <c r="R89" s="27"/>
      <c r="S89" s="27"/>
      <c r="T89" s="27"/>
      <c r="U89" s="27"/>
      <c r="V89" s="27"/>
      <c r="W89" s="27"/>
    </row>
    <row r="90" spans="14:23" x14ac:dyDescent="0.3">
      <c r="N90" s="27"/>
      <c r="O90" s="27"/>
      <c r="P90" s="27"/>
      <c r="Q90" s="27"/>
      <c r="R90" s="27"/>
      <c r="S90" s="27"/>
      <c r="T90" s="27"/>
      <c r="U90" s="27"/>
      <c r="V90" s="27"/>
      <c r="W90" s="27"/>
    </row>
    <row r="91" spans="14:23" x14ac:dyDescent="0.3">
      <c r="N91" s="27"/>
      <c r="O91" s="27"/>
      <c r="P91" s="27"/>
      <c r="Q91" s="27"/>
      <c r="R91" s="27"/>
      <c r="S91" s="27"/>
      <c r="T91" s="27"/>
      <c r="U91" s="27"/>
      <c r="V91" s="27"/>
      <c r="W91" s="27"/>
    </row>
    <row r="92" spans="14:23" x14ac:dyDescent="0.3">
      <c r="N92" s="27"/>
      <c r="O92" s="27"/>
      <c r="P92" s="27"/>
      <c r="Q92" s="27"/>
      <c r="R92" s="27"/>
      <c r="S92" s="27"/>
      <c r="T92" s="27"/>
      <c r="U92" s="27"/>
      <c r="V92" s="27"/>
      <c r="W92" s="27"/>
    </row>
    <row r="93" spans="14:23" x14ac:dyDescent="0.3">
      <c r="N93" s="27"/>
      <c r="O93" s="27"/>
      <c r="P93" s="27"/>
      <c r="Q93" s="27"/>
      <c r="R93" s="27"/>
      <c r="S93" s="27"/>
      <c r="T93" s="27"/>
      <c r="U93" s="27"/>
      <c r="V93" s="27"/>
      <c r="W93" s="27"/>
    </row>
    <row r="94" spans="14:23" x14ac:dyDescent="0.3">
      <c r="N94" s="27"/>
      <c r="O94" s="27"/>
      <c r="P94" s="27"/>
      <c r="Q94" s="27"/>
      <c r="R94" s="27"/>
      <c r="S94" s="27"/>
      <c r="T94" s="27"/>
      <c r="U94" s="27"/>
      <c r="V94" s="27"/>
      <c r="W94" s="27"/>
    </row>
    <row r="95" spans="14:23" x14ac:dyDescent="0.3">
      <c r="N95" s="27"/>
      <c r="O95" s="27"/>
      <c r="P95" s="27"/>
      <c r="Q95" s="27"/>
      <c r="R95" s="27"/>
      <c r="S95" s="27"/>
      <c r="T95" s="27"/>
      <c r="U95" s="27"/>
      <c r="V95" s="27"/>
      <c r="W95" s="27"/>
    </row>
    <row r="96" spans="14:23" x14ac:dyDescent="0.3">
      <c r="N96" s="27"/>
      <c r="O96" s="27"/>
      <c r="P96" s="27"/>
      <c r="Q96" s="27"/>
      <c r="R96" s="27"/>
      <c r="S96" s="27"/>
      <c r="T96" s="27"/>
      <c r="U96" s="27"/>
      <c r="V96" s="27"/>
      <c r="W96" s="27"/>
    </row>
    <row r="4495" spans="5:5" x14ac:dyDescent="0.3">
      <c r="E4495" s="29"/>
    </row>
  </sheetData>
  <mergeCells count="1">
    <mergeCell ref="B13:L13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64"/>
  <sheetViews>
    <sheetView zoomScale="70" zoomScaleNormal="70" workbookViewId="0">
      <selection activeCell="B1" sqref="B1"/>
    </sheetView>
  </sheetViews>
  <sheetFormatPr defaultRowHeight="14.4" x14ac:dyDescent="0.3"/>
  <sheetData>
    <row r="1" spans="2:25" x14ac:dyDescent="0.3">
      <c r="B1" s="38"/>
      <c r="W1" s="38"/>
      <c r="X1" s="38"/>
      <c r="Y1" s="38"/>
    </row>
    <row r="2" spans="2:25" s="38" customFormat="1" x14ac:dyDescent="0.3"/>
    <row r="3" spans="2:25" s="38" customFormat="1" x14ac:dyDescent="0.3"/>
    <row r="4" spans="2:25" s="38" customFormat="1" ht="28.2" customHeight="1" x14ac:dyDescent="0.3">
      <c r="N4" s="45" t="s">
        <v>99</v>
      </c>
      <c r="O4" s="45"/>
      <c r="P4" s="45"/>
      <c r="Q4" s="45"/>
      <c r="R4" s="45"/>
      <c r="S4" s="45"/>
      <c r="T4" s="45"/>
      <c r="U4" s="45"/>
      <c r="W4" s="43"/>
    </row>
    <row r="5" spans="2:25" s="38" customFormat="1" x14ac:dyDescent="0.3">
      <c r="B5" s="39" t="s">
        <v>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2:25" s="38" customFormat="1" x14ac:dyDescent="0.3">
      <c r="L6" s="41"/>
    </row>
    <row r="7" spans="2:25" x14ac:dyDescent="0.3">
      <c r="B7" s="40" t="s">
        <v>102</v>
      </c>
      <c r="C7" s="40"/>
      <c r="F7" s="40" t="s">
        <v>97</v>
      </c>
    </row>
    <row r="8" spans="2:25" x14ac:dyDescent="0.3">
      <c r="C8" t="s">
        <v>41</v>
      </c>
      <c r="D8" t="s">
        <v>60</v>
      </c>
      <c r="G8" t="s">
        <v>45</v>
      </c>
      <c r="H8" t="s">
        <v>44</v>
      </c>
    </row>
    <row r="9" spans="2:25" x14ac:dyDescent="0.3">
      <c r="B9" t="s">
        <v>20</v>
      </c>
      <c r="C9" s="1">
        <v>13548.487303436408</v>
      </c>
      <c r="D9" s="22">
        <v>270.20900298352336</v>
      </c>
      <c r="F9" t="s">
        <v>29</v>
      </c>
      <c r="G9" s="38">
        <v>1226</v>
      </c>
      <c r="H9" s="15">
        <f>G9/$G$9</f>
        <v>1</v>
      </c>
      <c r="M9" s="27"/>
      <c r="N9" s="27"/>
      <c r="O9" s="27"/>
      <c r="P9" s="27"/>
      <c r="Q9" s="27"/>
      <c r="R9" s="27"/>
    </row>
    <row r="10" spans="2:25" x14ac:dyDescent="0.3">
      <c r="B10" t="s">
        <v>21</v>
      </c>
      <c r="C10" s="1">
        <v>18262.93990615883</v>
      </c>
      <c r="D10" s="22">
        <v>600.41519166529781</v>
      </c>
      <c r="F10" t="s">
        <v>42</v>
      </c>
      <c r="G10" s="38">
        <v>868</v>
      </c>
      <c r="H10" s="15">
        <f>G10/$G$9</f>
        <v>0.70799347471451879</v>
      </c>
      <c r="M10" s="27"/>
      <c r="N10" s="27"/>
      <c r="O10" s="27"/>
      <c r="P10" s="27"/>
      <c r="Q10" s="27"/>
      <c r="R10" s="27"/>
    </row>
    <row r="11" spans="2:25" x14ac:dyDescent="0.3">
      <c r="B11" t="s">
        <v>22</v>
      </c>
      <c r="C11" s="1">
        <v>25410.299758086232</v>
      </c>
      <c r="D11" s="22">
        <v>1424.2519016208275</v>
      </c>
      <c r="F11" t="s">
        <v>43</v>
      </c>
      <c r="G11" s="38">
        <v>96</v>
      </c>
      <c r="H11" s="15">
        <f>G11/$G$9</f>
        <v>7.8303425774877644E-2</v>
      </c>
    </row>
    <row r="12" spans="2:25" x14ac:dyDescent="0.3">
      <c r="B12" t="s">
        <v>23</v>
      </c>
      <c r="C12" s="1">
        <v>18533.220622561785</v>
      </c>
      <c r="D12" s="22">
        <v>2565.2884818036832</v>
      </c>
      <c r="F12" s="27" t="s">
        <v>51</v>
      </c>
      <c r="G12" s="38">
        <f>964-G13</f>
        <v>898</v>
      </c>
      <c r="H12" s="15">
        <f>G12/G$9</f>
        <v>0.73246329526916798</v>
      </c>
    </row>
    <row r="13" spans="2:25" x14ac:dyDescent="0.3">
      <c r="F13" s="27" t="s">
        <v>58</v>
      </c>
      <c r="G13" s="38">
        <v>66</v>
      </c>
      <c r="H13" s="15">
        <f>G13/G$9</f>
        <v>5.3833605220228384E-2</v>
      </c>
      <c r="L13" s="22"/>
      <c r="M13" s="22"/>
      <c r="N13" s="22"/>
      <c r="O13" s="22"/>
    </row>
    <row r="16" spans="2:25" ht="29.4" customHeight="1" x14ac:dyDescent="0.3">
      <c r="B16" s="44" t="s">
        <v>98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2:21" x14ac:dyDescent="0.3">
      <c r="C17" s="2" t="s">
        <v>25</v>
      </c>
      <c r="D17" s="4" t="s">
        <v>25</v>
      </c>
      <c r="E17" s="2" t="s">
        <v>27</v>
      </c>
      <c r="F17" s="4" t="s">
        <v>27</v>
      </c>
      <c r="G17" s="2" t="s">
        <v>41</v>
      </c>
      <c r="H17" s="4" t="s">
        <v>41</v>
      </c>
      <c r="I17" s="2" t="s">
        <v>60</v>
      </c>
      <c r="J17" s="4" t="s">
        <v>60</v>
      </c>
    </row>
    <row r="18" spans="2:21" x14ac:dyDescent="0.3">
      <c r="B18" t="s">
        <v>4</v>
      </c>
      <c r="C18" s="2" t="s">
        <v>5</v>
      </c>
      <c r="D18" s="4" t="s">
        <v>6</v>
      </c>
      <c r="E18" s="2" t="s">
        <v>5</v>
      </c>
      <c r="F18" s="4" t="s">
        <v>6</v>
      </c>
      <c r="G18" s="2" t="s">
        <v>5</v>
      </c>
      <c r="H18" s="4" t="s">
        <v>6</v>
      </c>
      <c r="I18" s="2" t="s">
        <v>5</v>
      </c>
      <c r="J18" s="4" t="s">
        <v>6</v>
      </c>
    </row>
    <row r="19" spans="2:21" x14ac:dyDescent="0.3">
      <c r="B19" t="s">
        <v>20</v>
      </c>
      <c r="C19" s="7">
        <v>0.94953382900292627</v>
      </c>
      <c r="D19" s="8">
        <v>0.98043208946372085</v>
      </c>
      <c r="E19" s="11">
        <v>5.0466170997073734E-2</v>
      </c>
      <c r="F19" s="10">
        <v>1.9567910536279154E-2</v>
      </c>
      <c r="G19" s="3">
        <v>683.74027700690419</v>
      </c>
      <c r="H19" s="6">
        <v>265.11558745555766</v>
      </c>
      <c r="I19" s="3">
        <v>13.636413749515297</v>
      </c>
      <c r="J19" s="6">
        <v>5.287425596478772</v>
      </c>
    </row>
    <row r="20" spans="2:21" x14ac:dyDescent="0.3">
      <c r="B20" t="s">
        <v>21</v>
      </c>
      <c r="C20" s="7">
        <v>0.95353522646879374</v>
      </c>
      <c r="D20" s="8">
        <v>0.97974472193978479</v>
      </c>
      <c r="E20" s="11">
        <v>4.646477353120626E-2</v>
      </c>
      <c r="F20" s="10">
        <v>2.0255278060215209E-2</v>
      </c>
      <c r="G20" s="3">
        <v>848.58336675369935</v>
      </c>
      <c r="H20" s="6">
        <v>369.92092599624777</v>
      </c>
      <c r="I20" s="3">
        <v>27.898155905423863</v>
      </c>
      <c r="J20" s="6">
        <v>12.161576658758017</v>
      </c>
    </row>
    <row r="21" spans="2:21" x14ac:dyDescent="0.3">
      <c r="B21" t="s">
        <v>22</v>
      </c>
      <c r="C21" s="7">
        <v>0.95154106352371448</v>
      </c>
      <c r="D21" s="8">
        <v>0.99263977079113819</v>
      </c>
      <c r="E21" s="11">
        <v>4.8458936476285519E-2</v>
      </c>
      <c r="F21" s="10">
        <v>7.3602292088618126E-3</v>
      </c>
      <c r="G21" s="3">
        <v>1231.3561018204741</v>
      </c>
      <c r="H21" s="6">
        <v>187.02563048540054</v>
      </c>
      <c r="I21" s="3">
        <v>69.017732426872527</v>
      </c>
      <c r="J21" s="6">
        <v>10.482820447086596</v>
      </c>
    </row>
    <row r="22" spans="2:21" x14ac:dyDescent="0.3">
      <c r="B22" t="s">
        <v>23</v>
      </c>
      <c r="C22" s="7">
        <v>0.9690698749101434</v>
      </c>
      <c r="D22" s="8">
        <v>0.99639057145695298</v>
      </c>
      <c r="E22" s="11">
        <v>3.0930125089856597E-2</v>
      </c>
      <c r="F22" s="10">
        <v>3.6094285430470219E-3</v>
      </c>
      <c r="G22" s="3">
        <v>573.23483217374599</v>
      </c>
      <c r="H22" s="6">
        <v>66.894335509662199</v>
      </c>
      <c r="I22" s="3">
        <v>79.344693633756236</v>
      </c>
      <c r="J22" s="6">
        <v>9.2592254673719747</v>
      </c>
    </row>
    <row r="23" spans="2:21" x14ac:dyDescent="0.3">
      <c r="B23" t="s">
        <v>38</v>
      </c>
      <c r="C23" s="2"/>
      <c r="D23" s="4"/>
      <c r="E23" s="2"/>
      <c r="F23" s="4"/>
      <c r="G23" s="3">
        <v>3336.9145777548233</v>
      </c>
      <c r="H23" s="6">
        <v>888.95647944686812</v>
      </c>
      <c r="I23" s="3">
        <v>189.89699571556793</v>
      </c>
      <c r="J23" s="6">
        <v>37.191048169695357</v>
      </c>
    </row>
    <row r="26" spans="2:21" x14ac:dyDescent="0.3">
      <c r="B26" s="42" t="s">
        <v>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2:21" x14ac:dyDescent="0.3">
      <c r="B27" s="38"/>
    </row>
    <row r="28" spans="2:21" x14ac:dyDescent="0.3">
      <c r="B28" s="40" t="s">
        <v>102</v>
      </c>
      <c r="C28" s="40"/>
      <c r="D28" s="38"/>
      <c r="E28" s="38"/>
      <c r="F28" s="40" t="s">
        <v>97</v>
      </c>
    </row>
    <row r="29" spans="2:21" x14ac:dyDescent="0.3">
      <c r="C29" t="s">
        <v>41</v>
      </c>
      <c r="D29" t="s">
        <v>60</v>
      </c>
      <c r="G29" t="s">
        <v>45</v>
      </c>
      <c r="H29" t="s">
        <v>44</v>
      </c>
    </row>
    <row r="30" spans="2:21" x14ac:dyDescent="0.3">
      <c r="B30" t="s">
        <v>20</v>
      </c>
      <c r="C30" s="1">
        <v>5604.0981840746217</v>
      </c>
      <c r="D30" s="23">
        <v>114.50814769164357</v>
      </c>
      <c r="F30" t="s">
        <v>29</v>
      </c>
      <c r="G30">
        <v>775</v>
      </c>
      <c r="H30" s="15">
        <f>G30/G$30</f>
        <v>1</v>
      </c>
    </row>
    <row r="31" spans="2:21" x14ac:dyDescent="0.3">
      <c r="B31" t="s">
        <v>21</v>
      </c>
      <c r="C31" s="1">
        <v>7591.4601757394248</v>
      </c>
      <c r="D31" s="23">
        <v>248.46315803114365</v>
      </c>
      <c r="F31" t="s">
        <v>42</v>
      </c>
      <c r="G31">
        <v>468</v>
      </c>
      <c r="H31" s="15">
        <f>G31/G$30</f>
        <v>0.60387096774193549</v>
      </c>
    </row>
    <row r="32" spans="2:21" x14ac:dyDescent="0.3">
      <c r="B32" t="s">
        <v>22</v>
      </c>
      <c r="C32" s="1">
        <v>9622.260091151471</v>
      </c>
      <c r="D32" s="23">
        <v>534.99351133552739</v>
      </c>
      <c r="F32" t="s">
        <v>43</v>
      </c>
      <c r="G32">
        <v>44</v>
      </c>
      <c r="H32" s="15">
        <f>G32/G$30</f>
        <v>5.67741935483871E-2</v>
      </c>
    </row>
    <row r="33" spans="2:21" x14ac:dyDescent="0.3">
      <c r="B33" t="s">
        <v>23</v>
      </c>
      <c r="C33" s="1">
        <v>5471.0401651173916</v>
      </c>
      <c r="D33" s="23">
        <v>757.27778808047128</v>
      </c>
      <c r="F33" s="27" t="s">
        <v>51</v>
      </c>
      <c r="G33" s="27">
        <f>512-G34</f>
        <v>486</v>
      </c>
      <c r="H33" s="15">
        <f>G33/G$30</f>
        <v>0.62709677419354837</v>
      </c>
    </row>
    <row r="34" spans="2:21" x14ac:dyDescent="0.3">
      <c r="F34" s="27" t="s">
        <v>58</v>
      </c>
      <c r="G34" s="27">
        <v>26</v>
      </c>
      <c r="H34" s="15">
        <f>G34/G$30</f>
        <v>3.3548387096774192E-2</v>
      </c>
    </row>
    <row r="35" spans="2:21" x14ac:dyDescent="0.3">
      <c r="K35" s="23"/>
      <c r="L35" s="23"/>
    </row>
    <row r="36" spans="2:21" ht="37.799999999999997" customHeight="1" x14ac:dyDescent="0.3">
      <c r="B36" s="44" t="s">
        <v>98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2:21" x14ac:dyDescent="0.3">
      <c r="C37" s="2" t="s">
        <v>25</v>
      </c>
      <c r="D37" s="4" t="s">
        <v>25</v>
      </c>
      <c r="E37" s="2" t="s">
        <v>27</v>
      </c>
      <c r="F37" s="4" t="s">
        <v>27</v>
      </c>
      <c r="G37" s="2" t="s">
        <v>41</v>
      </c>
      <c r="H37" s="4" t="s">
        <v>41</v>
      </c>
      <c r="I37" s="2" t="s">
        <v>55</v>
      </c>
      <c r="J37" s="4" t="s">
        <v>53</v>
      </c>
    </row>
    <row r="38" spans="2:21" x14ac:dyDescent="0.3">
      <c r="B38" t="s">
        <v>4</v>
      </c>
      <c r="C38" s="2" t="s">
        <v>5</v>
      </c>
      <c r="D38" s="4" t="s">
        <v>6</v>
      </c>
      <c r="E38" s="2" t="s">
        <v>5</v>
      </c>
      <c r="F38" s="4" t="s">
        <v>6</v>
      </c>
      <c r="G38" s="2" t="s">
        <v>5</v>
      </c>
      <c r="H38" s="4" t="s">
        <v>6</v>
      </c>
      <c r="I38" s="2" t="s">
        <v>5</v>
      </c>
      <c r="J38" s="4" t="s">
        <v>6</v>
      </c>
    </row>
    <row r="39" spans="2:21" x14ac:dyDescent="0.3">
      <c r="B39" t="s">
        <v>20</v>
      </c>
      <c r="C39" s="7">
        <v>0.96566353417977169</v>
      </c>
      <c r="D39" s="8">
        <v>0.98350210699798934</v>
      </c>
      <c r="E39" s="11">
        <v>3.4336465820228312E-2</v>
      </c>
      <c r="F39" s="10">
        <v>1.6497893002010655E-2</v>
      </c>
      <c r="G39" s="3">
        <v>192.42492575068181</v>
      </c>
      <c r="H39" s="6">
        <v>92.455812213625322</v>
      </c>
      <c r="I39" s="3">
        <v>3.931805099351775</v>
      </c>
      <c r="J39" s="6">
        <v>1.8891431684751689</v>
      </c>
    </row>
    <row r="40" spans="2:21" x14ac:dyDescent="0.3">
      <c r="B40" t="s">
        <v>21</v>
      </c>
      <c r="C40" s="7">
        <v>0.96448357993972311</v>
      </c>
      <c r="D40" s="8">
        <v>0.98951350051958553</v>
      </c>
      <c r="E40" s="11">
        <v>3.5516420060276888E-2</v>
      </c>
      <c r="F40" s="10">
        <v>1.0486499480414468E-2</v>
      </c>
      <c r="G40" s="3">
        <v>269.6214884724248</v>
      </c>
      <c r="H40" s="6">
        <v>79.607843188478611</v>
      </c>
      <c r="I40" s="3">
        <v>8.8245218901370563</v>
      </c>
      <c r="J40" s="6">
        <v>2.605508777595726</v>
      </c>
    </row>
    <row r="41" spans="2:21" x14ac:dyDescent="0.3">
      <c r="B41" t="s">
        <v>22</v>
      </c>
      <c r="C41" s="7">
        <v>0.95944335448841134</v>
      </c>
      <c r="D41" s="8">
        <v>0.99621065724192837</v>
      </c>
      <c r="E41" s="11">
        <v>4.0556645511588663E-2</v>
      </c>
      <c r="F41" s="10">
        <v>3.7893427580716343E-3</v>
      </c>
      <c r="G41" s="3">
        <v>390.24659153713702</v>
      </c>
      <c r="H41" s="6">
        <v>36.462041592686532</v>
      </c>
      <c r="I41" s="3">
        <v>21.697542190235076</v>
      </c>
      <c r="J41" s="6">
        <v>2.0272737877945954</v>
      </c>
    </row>
    <row r="42" spans="2:21" x14ac:dyDescent="0.3">
      <c r="B42" t="s">
        <v>23</v>
      </c>
      <c r="C42" s="7">
        <v>0.9727886724291811</v>
      </c>
      <c r="D42" s="8">
        <v>0.99648151025479836</v>
      </c>
      <c r="E42" s="11">
        <v>2.72113275708189E-2</v>
      </c>
      <c r="F42" s="10">
        <v>3.5184897452016362E-3</v>
      </c>
      <c r="G42" s="3">
        <v>148.87426608611645</v>
      </c>
      <c r="H42" s="6">
        <v>19.249798716551808</v>
      </c>
      <c r="I42" s="3">
        <v>20.606533953562881</v>
      </c>
      <c r="J42" s="6">
        <v>2.6644741316301159</v>
      </c>
    </row>
    <row r="43" spans="2:21" x14ac:dyDescent="0.3">
      <c r="B43" t="s">
        <v>38</v>
      </c>
      <c r="C43" s="2"/>
      <c r="D43" s="4"/>
      <c r="E43" s="2"/>
      <c r="F43" s="4"/>
      <c r="G43" s="3">
        <v>1001.1672718463601</v>
      </c>
      <c r="H43" s="6">
        <v>227.77549571134227</v>
      </c>
      <c r="I43" s="3">
        <v>55.06040313328679</v>
      </c>
      <c r="J43" s="6">
        <v>9.1863998654956056</v>
      </c>
    </row>
    <row r="46" spans="2:21" x14ac:dyDescent="0.3">
      <c r="B46" s="39" t="s">
        <v>3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2:21" x14ac:dyDescent="0.3">
      <c r="B47" s="38"/>
    </row>
    <row r="48" spans="2:21" x14ac:dyDescent="0.3">
      <c r="B48" s="40" t="s">
        <v>102</v>
      </c>
      <c r="C48" s="40"/>
      <c r="D48" s="38"/>
      <c r="E48" s="38"/>
      <c r="F48" s="40" t="s">
        <v>97</v>
      </c>
    </row>
    <row r="49" spans="2:13" x14ac:dyDescent="0.3">
      <c r="B49" s="38"/>
      <c r="C49" s="38" t="s">
        <v>41</v>
      </c>
      <c r="D49" s="38" t="s">
        <v>60</v>
      </c>
      <c r="F49" s="38"/>
      <c r="G49" s="38" t="s">
        <v>45</v>
      </c>
      <c r="H49" s="38" t="s">
        <v>44</v>
      </c>
      <c r="I49" s="38"/>
      <c r="J49" s="38"/>
      <c r="K49" s="38"/>
      <c r="L49" s="38"/>
      <c r="M49" s="38"/>
    </row>
    <row r="50" spans="2:13" x14ac:dyDescent="0.3">
      <c r="B50" s="38" t="s">
        <v>20</v>
      </c>
      <c r="C50" s="29">
        <v>4396.8809212373126</v>
      </c>
      <c r="D50" s="29">
        <v>89.66913545591855</v>
      </c>
      <c r="F50" s="38" t="s">
        <v>29</v>
      </c>
      <c r="G50" s="38">
        <v>733</v>
      </c>
      <c r="H50" s="15">
        <v>1</v>
      </c>
      <c r="L50" s="38"/>
      <c r="M50" s="38"/>
    </row>
    <row r="51" spans="2:13" x14ac:dyDescent="0.3">
      <c r="B51" s="38" t="s">
        <v>21</v>
      </c>
      <c r="C51" s="29">
        <v>6482.5790191549986</v>
      </c>
      <c r="D51" s="29">
        <v>212.70674921616308</v>
      </c>
      <c r="F51" s="38" t="s">
        <v>42</v>
      </c>
      <c r="G51" s="38">
        <v>415</v>
      </c>
      <c r="H51" s="15">
        <v>0.56616643929058663</v>
      </c>
      <c r="L51" s="38"/>
      <c r="M51" s="38"/>
    </row>
    <row r="52" spans="2:13" x14ac:dyDescent="0.3">
      <c r="B52" s="38" t="s">
        <v>22</v>
      </c>
      <c r="C52" s="29">
        <v>8298.3058043230467</v>
      </c>
      <c r="D52" s="29">
        <v>462.46558806149346</v>
      </c>
      <c r="F52" s="38" t="s">
        <v>43</v>
      </c>
      <c r="G52" s="38">
        <v>41</v>
      </c>
      <c r="H52" s="15">
        <v>5.593451568894952E-2</v>
      </c>
      <c r="L52" s="38"/>
      <c r="M52" s="38"/>
    </row>
    <row r="53" spans="2:13" x14ac:dyDescent="0.3">
      <c r="B53" s="38" t="s">
        <v>23</v>
      </c>
      <c r="C53" s="29">
        <v>4349.7363588841645</v>
      </c>
      <c r="D53" s="29">
        <v>602.07175037588581</v>
      </c>
      <c r="F53" s="38" t="s">
        <v>51</v>
      </c>
      <c r="G53" s="38">
        <f>456-G54</f>
        <v>435</v>
      </c>
      <c r="H53" s="15">
        <v>0.6221009549795361</v>
      </c>
      <c r="L53" s="38"/>
      <c r="M53" s="38"/>
    </row>
    <row r="54" spans="2:13" x14ac:dyDescent="0.3">
      <c r="B54" s="38"/>
      <c r="C54" s="38"/>
      <c r="D54" s="29"/>
      <c r="F54" s="38" t="s">
        <v>58</v>
      </c>
      <c r="G54" s="38">
        <v>21</v>
      </c>
      <c r="H54" s="15">
        <v>2.8649386084583901E-2</v>
      </c>
      <c r="L54" s="38"/>
      <c r="M54" s="38"/>
    </row>
    <row r="55" spans="2:13" x14ac:dyDescent="0.3">
      <c r="B55" s="38"/>
      <c r="C55" s="38"/>
      <c r="D55" s="38"/>
      <c r="E55" s="38"/>
      <c r="L55" s="38"/>
      <c r="M55" s="38"/>
    </row>
    <row r="56" spans="2:13" ht="27.6" customHeight="1" x14ac:dyDescent="0.3">
      <c r="B56" s="44" t="s">
        <v>98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38"/>
    </row>
    <row r="57" spans="2:13" x14ac:dyDescent="0.3">
      <c r="B57" s="38"/>
      <c r="C57" s="2" t="s">
        <v>25</v>
      </c>
      <c r="D57" s="4" t="s">
        <v>25</v>
      </c>
      <c r="E57" s="2" t="s">
        <v>27</v>
      </c>
      <c r="F57" s="4" t="s">
        <v>27</v>
      </c>
      <c r="G57" s="2" t="s">
        <v>41</v>
      </c>
      <c r="H57" s="4" t="s">
        <v>41</v>
      </c>
      <c r="I57" s="2" t="s">
        <v>53</v>
      </c>
      <c r="J57" s="4" t="s">
        <v>53</v>
      </c>
    </row>
    <row r="58" spans="2:13" x14ac:dyDescent="0.3">
      <c r="B58" s="38" t="s">
        <v>4</v>
      </c>
      <c r="C58" s="2" t="s">
        <v>5</v>
      </c>
      <c r="D58" s="4" t="s">
        <v>6</v>
      </c>
      <c r="E58" s="2" t="s">
        <v>5</v>
      </c>
      <c r="F58" s="4" t="s">
        <v>6</v>
      </c>
      <c r="G58" s="2" t="s">
        <v>5</v>
      </c>
      <c r="H58" s="4" t="s">
        <v>6</v>
      </c>
      <c r="I58" s="2" t="s">
        <v>5</v>
      </c>
      <c r="J58" s="4" t="s">
        <v>6</v>
      </c>
    </row>
    <row r="59" spans="2:13" x14ac:dyDescent="0.3">
      <c r="B59" s="38" t="s">
        <v>20</v>
      </c>
      <c r="C59" s="7">
        <v>0.96234790243108548</v>
      </c>
      <c r="D59" s="8">
        <v>0.98623219586154665</v>
      </c>
      <c r="E59" s="11">
        <v>3.7652097568914522E-2</v>
      </c>
      <c r="F59" s="10">
        <v>1.3767804138453354E-2</v>
      </c>
      <c r="G59" s="3">
        <v>165.55178944532605</v>
      </c>
      <c r="H59" s="6">
        <v>60.535395343697672</v>
      </c>
      <c r="I59" s="3">
        <v>3.3762310371064577</v>
      </c>
      <c r="J59" s="6">
        <v>1.2345470942215298</v>
      </c>
    </row>
    <row r="60" spans="2:13" x14ac:dyDescent="0.3">
      <c r="B60" s="38" t="s">
        <v>21</v>
      </c>
      <c r="C60" s="7">
        <v>0.965760867405551</v>
      </c>
      <c r="D60" s="8">
        <v>0.98310176446822128</v>
      </c>
      <c r="E60" s="11">
        <v>3.4239132594448995E-2</v>
      </c>
      <c r="F60" s="10">
        <v>1.6898235531778716E-2</v>
      </c>
      <c r="G60" s="3">
        <v>221.95788259084111</v>
      </c>
      <c r="H60" s="6">
        <v>109.54414711904822</v>
      </c>
      <c r="I60" s="3">
        <v>7.2828945901464177</v>
      </c>
      <c r="J60" s="6">
        <v>3.5943687474537116</v>
      </c>
    </row>
    <row r="61" spans="2:13" x14ac:dyDescent="0.3">
      <c r="B61" s="38" t="s">
        <v>22</v>
      </c>
      <c r="C61" s="7">
        <v>0.94642376219705915</v>
      </c>
      <c r="D61" s="8">
        <v>0.99172651657895461</v>
      </c>
      <c r="E61" s="11">
        <v>5.3576237802940851E-2</v>
      </c>
      <c r="F61" s="10">
        <v>8.2734834210453911E-3</v>
      </c>
      <c r="G61" s="3">
        <v>444.59200513393591</v>
      </c>
      <c r="H61" s="6">
        <v>68.655895494831469</v>
      </c>
      <c r="I61" s="3">
        <v>24.777166321659458</v>
      </c>
      <c r="J61" s="6">
        <v>3.8262013756307733</v>
      </c>
    </row>
    <row r="62" spans="2:13" x14ac:dyDescent="0.3">
      <c r="B62" s="38" t="s">
        <v>23</v>
      </c>
      <c r="C62" s="7">
        <v>0.97107142780664735</v>
      </c>
      <c r="D62" s="8">
        <v>1</v>
      </c>
      <c r="E62" s="11">
        <v>2.8928572193352653E-2</v>
      </c>
      <c r="F62" s="10">
        <v>0</v>
      </c>
      <c r="G62" s="3">
        <v>125.83166228003145</v>
      </c>
      <c r="H62" s="6">
        <v>0</v>
      </c>
      <c r="I62" s="3">
        <v>17.417076096327008</v>
      </c>
      <c r="J62" s="6">
        <v>0</v>
      </c>
    </row>
    <row r="63" spans="2:13" x14ac:dyDescent="0.3">
      <c r="B63" s="38" t="s">
        <v>38</v>
      </c>
      <c r="C63" s="2"/>
      <c r="D63" s="4"/>
      <c r="E63" s="2"/>
      <c r="F63" s="4"/>
      <c r="G63" s="3">
        <v>957.93333945013455</v>
      </c>
      <c r="H63" s="6">
        <v>238.73543795757737</v>
      </c>
      <c r="I63" s="3">
        <v>52.853368045239343</v>
      </c>
      <c r="J63" s="6">
        <v>8.6551172173060156</v>
      </c>
    </row>
    <row r="66" spans="2:21" x14ac:dyDescent="0.3">
      <c r="B66" s="39" t="s">
        <v>40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2:21" x14ac:dyDescent="0.3">
      <c r="B67" s="38"/>
    </row>
    <row r="68" spans="2:21" x14ac:dyDescent="0.3">
      <c r="B68" s="40" t="s">
        <v>102</v>
      </c>
      <c r="C68" s="40"/>
      <c r="D68" s="38"/>
      <c r="E68" s="38"/>
      <c r="F68" s="40" t="s">
        <v>97</v>
      </c>
    </row>
    <row r="69" spans="2:21" x14ac:dyDescent="0.3">
      <c r="C69" t="s">
        <v>41</v>
      </c>
      <c r="D69" t="s">
        <v>60</v>
      </c>
      <c r="G69" t="s">
        <v>45</v>
      </c>
      <c r="H69" t="s">
        <v>44</v>
      </c>
    </row>
    <row r="70" spans="2:21" x14ac:dyDescent="0.3">
      <c r="B70" t="s">
        <v>20</v>
      </c>
      <c r="C70" s="1">
        <v>3700.6575581351217</v>
      </c>
      <c r="D70" s="26">
        <v>72.69336721197061</v>
      </c>
      <c r="F70" t="s">
        <v>29</v>
      </c>
      <c r="G70">
        <v>1201</v>
      </c>
      <c r="H70" s="15">
        <f>G70/G$70</f>
        <v>1</v>
      </c>
    </row>
    <row r="71" spans="2:21" x14ac:dyDescent="0.3">
      <c r="B71" t="s">
        <v>21</v>
      </c>
      <c r="C71" s="1">
        <v>5347.1720454957376</v>
      </c>
      <c r="D71" s="26">
        <v>177.48852173574488</v>
      </c>
      <c r="F71" t="s">
        <v>42</v>
      </c>
      <c r="G71">
        <v>677</v>
      </c>
      <c r="H71" s="15">
        <f>G71/G$70</f>
        <v>0.56369691923397169</v>
      </c>
    </row>
    <row r="72" spans="2:21" x14ac:dyDescent="0.3">
      <c r="B72" t="s">
        <v>22</v>
      </c>
      <c r="C72" s="1">
        <v>8837.9341476333302</v>
      </c>
      <c r="D72" s="26">
        <v>498.15264964659696</v>
      </c>
      <c r="F72" t="s">
        <v>43</v>
      </c>
      <c r="G72">
        <v>136</v>
      </c>
      <c r="H72" s="15">
        <f>G72/G$70</f>
        <v>0.11323896752706078</v>
      </c>
    </row>
    <row r="73" spans="2:21" x14ac:dyDescent="0.3">
      <c r="B73" t="s">
        <v>23</v>
      </c>
      <c r="C73" s="1">
        <v>7385.7600964552348</v>
      </c>
      <c r="D73" s="26">
        <v>1022.3050645464634</v>
      </c>
      <c r="F73" s="27" t="s">
        <v>51</v>
      </c>
      <c r="G73" s="27">
        <f>813-G74</f>
        <v>747</v>
      </c>
      <c r="H73" s="15">
        <f>G73/G$70</f>
        <v>0.62198168193172354</v>
      </c>
      <c r="K73" s="26"/>
    </row>
    <row r="74" spans="2:21" x14ac:dyDescent="0.3">
      <c r="F74" s="27" t="s">
        <v>58</v>
      </c>
      <c r="G74" s="27">
        <v>66</v>
      </c>
      <c r="H74" s="15">
        <f>G74/G$70</f>
        <v>5.4954204829308906E-2</v>
      </c>
    </row>
    <row r="76" spans="2:21" ht="27.6" customHeight="1" x14ac:dyDescent="0.3">
      <c r="B76" s="44" t="s">
        <v>98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2:21" x14ac:dyDescent="0.3">
      <c r="C77" s="2" t="s">
        <v>25</v>
      </c>
      <c r="D77" s="4" t="s">
        <v>25</v>
      </c>
      <c r="E77" s="2" t="s">
        <v>27</v>
      </c>
      <c r="F77" s="4" t="s">
        <v>27</v>
      </c>
      <c r="G77" s="2" t="s">
        <v>41</v>
      </c>
      <c r="H77" s="4" t="s">
        <v>41</v>
      </c>
      <c r="I77" s="2" t="s">
        <v>53</v>
      </c>
      <c r="J77" s="4" t="s">
        <v>53</v>
      </c>
    </row>
    <row r="78" spans="2:21" x14ac:dyDescent="0.3">
      <c r="B78" t="s">
        <v>4</v>
      </c>
      <c r="C78" s="2" t="s">
        <v>5</v>
      </c>
      <c r="D78" s="4" t="s">
        <v>6</v>
      </c>
      <c r="E78" s="2" t="s">
        <v>5</v>
      </c>
      <c r="F78" s="4" t="s">
        <v>6</v>
      </c>
      <c r="G78" s="2" t="s">
        <v>5</v>
      </c>
      <c r="H78" s="4" t="s">
        <v>6</v>
      </c>
      <c r="I78" s="2" t="s">
        <v>5</v>
      </c>
      <c r="J78" s="4" t="s">
        <v>6</v>
      </c>
    </row>
    <row r="79" spans="2:21" x14ac:dyDescent="0.3">
      <c r="B79" t="s">
        <v>20</v>
      </c>
      <c r="C79" s="7">
        <v>0.96296411556725081</v>
      </c>
      <c r="D79" s="8">
        <v>0.9703257926934965</v>
      </c>
      <c r="E79" s="11">
        <v>3.7035884432749189E-2</v>
      </c>
      <c r="F79" s="10">
        <v>2.9674207306503497E-2</v>
      </c>
      <c r="G79" s="3">
        <v>137.05712564827218</v>
      </c>
      <c r="H79" s="6">
        <v>109.81407955048061</v>
      </c>
      <c r="I79" s="3">
        <v>2.6922631470899425</v>
      </c>
      <c r="J79" s="6">
        <v>2.1571180484557999</v>
      </c>
    </row>
    <row r="80" spans="2:21" x14ac:dyDescent="0.3">
      <c r="B80" t="s">
        <v>21</v>
      </c>
      <c r="C80" s="7">
        <v>0.96677732110843684</v>
      </c>
      <c r="D80" s="8">
        <v>0.97564829194250069</v>
      </c>
      <c r="E80" s="11">
        <v>3.3222678891563162E-2</v>
      </c>
      <c r="F80" s="10">
        <v>2.4351708057499311E-2</v>
      </c>
      <c r="G80" s="3">
        <v>177.64737984544786</v>
      </c>
      <c r="H80" s="6">
        <v>130.21277258513362</v>
      </c>
      <c r="I80" s="3">
        <v>5.8966441645648811</v>
      </c>
      <c r="J80" s="6">
        <v>4.3221486648659804</v>
      </c>
    </row>
    <row r="81" spans="2:21" x14ac:dyDescent="0.3">
      <c r="B81" t="s">
        <v>22</v>
      </c>
      <c r="C81" s="7">
        <v>0.95749367198983582</v>
      </c>
      <c r="D81" s="8">
        <v>0.9883053610701652</v>
      </c>
      <c r="E81" s="11">
        <v>4.2506328010164185E-2</v>
      </c>
      <c r="F81" s="10">
        <v>1.16946389298348E-2</v>
      </c>
      <c r="G81" s="3">
        <v>375.66812781153317</v>
      </c>
      <c r="H81" s="6">
        <v>103.35644874222908</v>
      </c>
      <c r="I81" s="3">
        <v>21.174639925010649</v>
      </c>
      <c r="J81" s="6">
        <v>5.8257153695574484</v>
      </c>
    </row>
    <row r="82" spans="2:21" x14ac:dyDescent="0.3">
      <c r="B82" t="s">
        <v>23</v>
      </c>
      <c r="C82" s="7">
        <v>0.97186838573099577</v>
      </c>
      <c r="D82" s="8">
        <v>1</v>
      </c>
      <c r="E82" s="11">
        <v>2.8131614269004235E-2</v>
      </c>
      <c r="F82" s="10">
        <v>0</v>
      </c>
      <c r="G82" s="3">
        <v>207.77335411688219</v>
      </c>
      <c r="H82" s="6">
        <v>0</v>
      </c>
      <c r="I82" s="3">
        <v>28.759091741070584</v>
      </c>
      <c r="J82" s="6">
        <v>0</v>
      </c>
    </row>
    <row r="83" spans="2:21" x14ac:dyDescent="0.3">
      <c r="B83" t="s">
        <v>38</v>
      </c>
      <c r="C83" s="2"/>
      <c r="D83" s="4"/>
      <c r="E83" s="2"/>
      <c r="F83" s="4"/>
      <c r="G83" s="3">
        <v>898.14598742213536</v>
      </c>
      <c r="H83" s="6">
        <v>343.38330087784334</v>
      </c>
      <c r="I83" s="3">
        <v>58.522638977736058</v>
      </c>
      <c r="J83" s="6">
        <v>12.304982082879228</v>
      </c>
    </row>
    <row r="86" spans="2:21" x14ac:dyDescent="0.3">
      <c r="B86" s="39" t="s">
        <v>37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2:21" x14ac:dyDescent="0.3">
      <c r="B87" s="38"/>
    </row>
    <row r="88" spans="2:21" x14ac:dyDescent="0.3">
      <c r="B88" s="40" t="s">
        <v>102</v>
      </c>
      <c r="C88" s="40"/>
      <c r="D88" s="38"/>
      <c r="E88" s="38"/>
      <c r="F88" s="40" t="s">
        <v>97</v>
      </c>
    </row>
    <row r="89" spans="2:21" x14ac:dyDescent="0.3">
      <c r="C89" t="s">
        <v>41</v>
      </c>
      <c r="D89" t="s">
        <v>60</v>
      </c>
      <c r="G89" t="s">
        <v>45</v>
      </c>
      <c r="H89" t="s">
        <v>44</v>
      </c>
    </row>
    <row r="90" spans="2:21" x14ac:dyDescent="0.3">
      <c r="B90" t="s">
        <v>20</v>
      </c>
      <c r="C90" s="1">
        <v>4579.9378217832864</v>
      </c>
      <c r="D90" s="25">
        <v>89.940580571525345</v>
      </c>
      <c r="F90" t="s">
        <v>29</v>
      </c>
      <c r="G90">
        <v>1542</v>
      </c>
      <c r="H90" s="15">
        <f>G90/G$90</f>
        <v>1</v>
      </c>
    </row>
    <row r="91" spans="2:21" x14ac:dyDescent="0.3">
      <c r="B91" t="s">
        <v>21</v>
      </c>
      <c r="C91" s="1">
        <v>6395.4507819512146</v>
      </c>
      <c r="D91" s="25">
        <v>211.5867209265646</v>
      </c>
      <c r="F91" t="s">
        <v>42</v>
      </c>
      <c r="G91">
        <v>955</v>
      </c>
      <c r="H91" s="15">
        <f>G91/G$90</f>
        <v>0.61932555123216604</v>
      </c>
    </row>
    <row r="92" spans="2:21" x14ac:dyDescent="0.3">
      <c r="B92" t="s">
        <v>22</v>
      </c>
      <c r="C92" s="1">
        <v>9952.9084933357772</v>
      </c>
      <c r="D92" s="25">
        <v>561.55416138811893</v>
      </c>
      <c r="F92" t="s">
        <v>43</v>
      </c>
      <c r="G92">
        <v>150</v>
      </c>
      <c r="H92" s="15">
        <f>G92/G$90</f>
        <v>9.727626459143969E-2</v>
      </c>
    </row>
    <row r="93" spans="2:21" x14ac:dyDescent="0.3">
      <c r="B93" t="s">
        <v>23</v>
      </c>
      <c r="C93" s="1">
        <v>7820.3013529839227</v>
      </c>
      <c r="D93" s="25">
        <v>1082.4523914975337</v>
      </c>
      <c r="F93" s="27" t="s">
        <v>51</v>
      </c>
      <c r="G93" s="27">
        <f>1105-G94</f>
        <v>1022</v>
      </c>
      <c r="H93" s="15">
        <f>G93/G$90</f>
        <v>0.66277561608300906</v>
      </c>
    </row>
    <row r="94" spans="2:21" x14ac:dyDescent="0.3">
      <c r="F94" s="27" t="s">
        <v>58</v>
      </c>
      <c r="G94" s="27">
        <v>83</v>
      </c>
      <c r="H94" s="15">
        <f>G94/G$90</f>
        <v>5.3826199740596631E-2</v>
      </c>
    </row>
    <row r="95" spans="2:21" x14ac:dyDescent="0.3">
      <c r="L95" s="25"/>
      <c r="M95" s="25"/>
    </row>
    <row r="96" spans="2:21" ht="30.6" customHeight="1" x14ac:dyDescent="0.3">
      <c r="B96" s="44" t="s">
        <v>98</v>
      </c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2:21" x14ac:dyDescent="0.3">
      <c r="C97" s="2" t="s">
        <v>25</v>
      </c>
      <c r="D97" s="4" t="s">
        <v>25</v>
      </c>
      <c r="E97" s="2" t="s">
        <v>27</v>
      </c>
      <c r="F97" s="4" t="s">
        <v>27</v>
      </c>
      <c r="G97" s="2" t="s">
        <v>41</v>
      </c>
      <c r="H97" s="4" t="s">
        <v>41</v>
      </c>
      <c r="I97" s="2" t="s">
        <v>53</v>
      </c>
      <c r="J97" s="2" t="s">
        <v>53</v>
      </c>
    </row>
    <row r="98" spans="2:21" x14ac:dyDescent="0.3">
      <c r="B98" t="s">
        <v>4</v>
      </c>
      <c r="C98" s="2" t="s">
        <v>5</v>
      </c>
      <c r="D98" s="4" t="s">
        <v>6</v>
      </c>
      <c r="E98" s="2" t="s">
        <v>5</v>
      </c>
      <c r="F98" s="4" t="s">
        <v>6</v>
      </c>
      <c r="G98" s="2" t="s">
        <v>5</v>
      </c>
      <c r="H98" s="4" t="s">
        <v>6</v>
      </c>
      <c r="I98" s="2" t="s">
        <v>5</v>
      </c>
      <c r="J98" s="4" t="s">
        <v>6</v>
      </c>
    </row>
    <row r="99" spans="2:21" x14ac:dyDescent="0.3">
      <c r="B99" t="s">
        <v>20</v>
      </c>
      <c r="C99" s="7">
        <v>0.96264878795331621</v>
      </c>
      <c r="D99" s="8">
        <v>0.9762701856677013</v>
      </c>
      <c r="E99" s="11">
        <v>3.735121204668379E-2</v>
      </c>
      <c r="F99" s="10">
        <v>2.3729814332298704E-2</v>
      </c>
      <c r="G99" s="3">
        <v>171.06622874205462</v>
      </c>
      <c r="H99" s="6">
        <v>108.68107416438994</v>
      </c>
      <c r="I99" s="3">
        <v>3.3593896965288916</v>
      </c>
      <c r="J99" s="6">
        <v>2.1342732779014484</v>
      </c>
    </row>
    <row r="100" spans="2:21" x14ac:dyDescent="0.3">
      <c r="B100" t="s">
        <v>21</v>
      </c>
      <c r="C100" s="7">
        <v>0.95220597764450088</v>
      </c>
      <c r="D100" s="8">
        <v>0.9837351242089506</v>
      </c>
      <c r="E100" s="11">
        <v>4.7794022355499122E-2</v>
      </c>
      <c r="F100" s="10">
        <v>1.6264875791049405E-2</v>
      </c>
      <c r="G100" s="3">
        <v>305.66431764607069</v>
      </c>
      <c r="H100" s="6">
        <v>104.0212125962063</v>
      </c>
      <c r="I100" s="3">
        <v>10.112580470090982</v>
      </c>
      <c r="J100" s="6">
        <v>3.4414317349060068</v>
      </c>
    </row>
    <row r="101" spans="2:21" x14ac:dyDescent="0.3">
      <c r="B101" t="s">
        <v>22</v>
      </c>
      <c r="C101" s="7">
        <v>0.95094981096394127</v>
      </c>
      <c r="D101" s="8">
        <v>0.98613060636036909</v>
      </c>
      <c r="E101" s="11">
        <v>4.9050189036058733E-2</v>
      </c>
      <c r="F101" s="10">
        <v>1.3869393639630911E-2</v>
      </c>
      <c r="G101" s="3">
        <v>488.1920430567144</v>
      </c>
      <c r="H101" s="6">
        <v>138.04080575329971</v>
      </c>
      <c r="I101" s="3">
        <v>27.544337770072669</v>
      </c>
      <c r="J101" s="6">
        <v>7.7884157142646471</v>
      </c>
    </row>
    <row r="102" spans="2:21" x14ac:dyDescent="0.3">
      <c r="B102" t="s">
        <v>23</v>
      </c>
      <c r="C102" s="7">
        <v>0.96310854889466113</v>
      </c>
      <c r="D102" s="8">
        <v>0.99766845060973741</v>
      </c>
      <c r="E102" s="11">
        <v>3.6891451105338868E-2</v>
      </c>
      <c r="F102" s="10">
        <v>2.3315493902625883E-3</v>
      </c>
      <c r="G102" s="3">
        <v>288.5022649926218</v>
      </c>
      <c r="H102" s="6">
        <v>18.233418851219358</v>
      </c>
      <c r="I102" s="3">
        <v>39.933239474788387</v>
      </c>
      <c r="J102" s="6">
        <v>2.5237912133843552</v>
      </c>
    </row>
    <row r="103" spans="2:21" x14ac:dyDescent="0.3">
      <c r="B103" t="s">
        <v>38</v>
      </c>
      <c r="C103" s="2"/>
      <c r="D103" s="4"/>
      <c r="E103" s="2"/>
      <c r="F103" s="4"/>
      <c r="G103" s="3">
        <v>1253.4248544374614</v>
      </c>
      <c r="H103" s="6">
        <v>368.9765113651153</v>
      </c>
      <c r="I103" s="3">
        <v>80.949547411480921</v>
      </c>
      <c r="J103" s="6">
        <v>15.887911940456457</v>
      </c>
    </row>
    <row r="106" spans="2:21" x14ac:dyDescent="0.3">
      <c r="B106" s="39" t="s">
        <v>47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2:21" x14ac:dyDescent="0.3">
      <c r="B107" s="38"/>
    </row>
    <row r="108" spans="2:21" x14ac:dyDescent="0.3">
      <c r="B108" s="40" t="s">
        <v>102</v>
      </c>
      <c r="C108" s="40"/>
      <c r="D108" s="38"/>
      <c r="E108" s="38"/>
      <c r="F108" s="40" t="s">
        <v>97</v>
      </c>
    </row>
    <row r="109" spans="2:21" x14ac:dyDescent="0.3">
      <c r="C109" t="s">
        <v>41</v>
      </c>
      <c r="D109" t="s">
        <v>60</v>
      </c>
      <c r="G109" t="s">
        <v>45</v>
      </c>
      <c r="H109" t="s">
        <v>44</v>
      </c>
    </row>
    <row r="110" spans="2:21" x14ac:dyDescent="0.3">
      <c r="B110" t="s">
        <v>20</v>
      </c>
      <c r="C110" s="1">
        <v>1342.7657350015425</v>
      </c>
      <c r="D110" s="28">
        <v>26.469576836501595</v>
      </c>
      <c r="F110" t="s">
        <v>29</v>
      </c>
      <c r="G110">
        <v>387</v>
      </c>
      <c r="H110" s="15">
        <f>G110/G$110</f>
        <v>1</v>
      </c>
    </row>
    <row r="111" spans="2:21" x14ac:dyDescent="0.3">
      <c r="B111" t="s">
        <v>21</v>
      </c>
      <c r="C111" s="1">
        <v>2548.7128490451537</v>
      </c>
      <c r="D111" s="28">
        <v>84.935205662406588</v>
      </c>
      <c r="F111" t="s">
        <v>42</v>
      </c>
      <c r="G111">
        <v>209</v>
      </c>
      <c r="H111" s="15">
        <f>G111/G$110</f>
        <v>0.5400516795865633</v>
      </c>
    </row>
    <row r="112" spans="2:21" x14ac:dyDescent="0.3">
      <c r="B112" t="s">
        <v>22</v>
      </c>
      <c r="C112" s="1">
        <v>3596.9030007156339</v>
      </c>
      <c r="D112" s="28">
        <v>202.20565617011098</v>
      </c>
      <c r="F112" t="s">
        <v>43</v>
      </c>
      <c r="G112">
        <v>61</v>
      </c>
      <c r="H112" s="15">
        <f>G112/G$110</f>
        <v>0.15762273901808785</v>
      </c>
    </row>
    <row r="113" spans="2:21" x14ac:dyDescent="0.3">
      <c r="B113" t="s">
        <v>23</v>
      </c>
      <c r="C113" s="1">
        <v>2786.6849734600833</v>
      </c>
      <c r="D113" s="28">
        <v>385.72091761158885</v>
      </c>
      <c r="F113" s="27" t="s">
        <v>51</v>
      </c>
      <c r="G113" s="27">
        <f>270-G114</f>
        <v>231</v>
      </c>
      <c r="H113" s="15">
        <f>G113/G$110</f>
        <v>0.5968992248062015</v>
      </c>
    </row>
    <row r="114" spans="2:21" x14ac:dyDescent="0.3">
      <c r="F114" s="27" t="s">
        <v>58</v>
      </c>
      <c r="G114" s="27">
        <v>39</v>
      </c>
      <c r="H114" s="15">
        <f>G114/G$110</f>
        <v>0.10077519379844961</v>
      </c>
      <c r="K114" s="28"/>
      <c r="L114" s="28"/>
    </row>
    <row r="116" spans="2:21" ht="28.2" customHeight="1" x14ac:dyDescent="0.3">
      <c r="B116" s="44" t="s">
        <v>98</v>
      </c>
      <c r="C116" s="44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2:21" x14ac:dyDescent="0.3">
      <c r="C117" s="2" t="s">
        <v>25</v>
      </c>
      <c r="D117" s="4" t="s">
        <v>25</v>
      </c>
      <c r="E117" s="2" t="s">
        <v>27</v>
      </c>
      <c r="F117" s="4" t="s">
        <v>27</v>
      </c>
      <c r="G117" s="2" t="s">
        <v>41</v>
      </c>
      <c r="H117" s="4" t="s">
        <v>41</v>
      </c>
      <c r="I117" s="2" t="s">
        <v>53</v>
      </c>
      <c r="J117" s="4" t="s">
        <v>53</v>
      </c>
    </row>
    <row r="118" spans="2:21" x14ac:dyDescent="0.3">
      <c r="B118" t="s">
        <v>4</v>
      </c>
      <c r="C118" s="2" t="s">
        <v>5</v>
      </c>
      <c r="D118" s="4" t="s">
        <v>6</v>
      </c>
      <c r="E118" s="2" t="s">
        <v>5</v>
      </c>
      <c r="F118" s="4" t="s">
        <v>6</v>
      </c>
      <c r="G118" s="2" t="s">
        <v>5</v>
      </c>
      <c r="H118" s="4" t="s">
        <v>6</v>
      </c>
      <c r="I118" s="2" t="s">
        <v>5</v>
      </c>
      <c r="J118" s="4" t="s">
        <v>6</v>
      </c>
    </row>
    <row r="119" spans="2:21" x14ac:dyDescent="0.3">
      <c r="B119" t="s">
        <v>20</v>
      </c>
      <c r="C119" s="7">
        <v>0.96439544863228233</v>
      </c>
      <c r="D119" s="8">
        <v>0.9576258595888959</v>
      </c>
      <c r="E119" s="11">
        <v>3.5604551367717674E-2</v>
      </c>
      <c r="F119" s="10">
        <v>4.23741404111041E-2</v>
      </c>
      <c r="G119" s="3">
        <v>47.808571586673594</v>
      </c>
      <c r="H119" s="6">
        <v>56.898543794174756</v>
      </c>
      <c r="I119" s="3">
        <v>0.94243740815697097</v>
      </c>
      <c r="J119" s="6">
        <v>1.1216255654924272</v>
      </c>
    </row>
    <row r="120" spans="2:21" x14ac:dyDescent="0.3">
      <c r="B120" t="s">
        <v>21</v>
      </c>
      <c r="C120" s="7">
        <v>0.9586831676091514</v>
      </c>
      <c r="D120" s="8">
        <v>0.97890864045784265</v>
      </c>
      <c r="E120" s="11">
        <v>4.1316832390848601E-2</v>
      </c>
      <c r="F120" s="10">
        <v>2.1091359542157351E-2</v>
      </c>
      <c r="G120" s="3">
        <v>105.30474159640083</v>
      </c>
      <c r="H120" s="6">
        <v>53.755819068927551</v>
      </c>
      <c r="I120" s="3">
        <v>3.509253656435908</v>
      </c>
      <c r="J120" s="6">
        <v>1.7913989604128961</v>
      </c>
    </row>
    <row r="121" spans="2:21" x14ac:dyDescent="0.3">
      <c r="B121" t="s">
        <v>22</v>
      </c>
      <c r="C121" s="7">
        <v>0.95745139347965069</v>
      </c>
      <c r="D121" s="8">
        <v>0.97801044854259478</v>
      </c>
      <c r="E121" s="11">
        <v>4.2548606520349308E-2</v>
      </c>
      <c r="F121" s="10">
        <v>2.1989551457405221E-2</v>
      </c>
      <c r="G121" s="3">
        <v>153.04321046931321</v>
      </c>
      <c r="H121" s="6">
        <v>79.094283621531673</v>
      </c>
      <c r="I121" s="3">
        <v>8.6035689005710942</v>
      </c>
      <c r="J121" s="6">
        <v>4.4464116813310426</v>
      </c>
    </row>
    <row r="122" spans="2:21" x14ac:dyDescent="0.3">
      <c r="B122" t="s">
        <v>23</v>
      </c>
      <c r="C122" s="7">
        <v>0.96187946636501487</v>
      </c>
      <c r="D122" s="8">
        <v>0.9891937438897429</v>
      </c>
      <c r="E122" s="11">
        <v>3.8120533634985132E-2</v>
      </c>
      <c r="F122" s="10">
        <v>1.0806256110257095E-2</v>
      </c>
      <c r="G122" s="3">
        <v>106.22991826089276</v>
      </c>
      <c r="H122" s="6">
        <v>30.113631521814657</v>
      </c>
      <c r="I122" s="3">
        <v>14.703887213529901</v>
      </c>
      <c r="J122" s="6">
        <v>4.1681990227942052</v>
      </c>
    </row>
    <row r="123" spans="2:21" x14ac:dyDescent="0.3">
      <c r="B123" t="s">
        <v>38</v>
      </c>
      <c r="C123" s="2"/>
      <c r="D123" s="4"/>
      <c r="E123" s="2"/>
      <c r="F123" s="4"/>
      <c r="G123" s="3">
        <v>412.38644191328035</v>
      </c>
      <c r="H123" s="6">
        <v>219.86227800644863</v>
      </c>
      <c r="I123" s="3">
        <v>27.759147178693873</v>
      </c>
      <c r="J123" s="6">
        <v>11.527635230030571</v>
      </c>
    </row>
    <row r="126" spans="2:21" x14ac:dyDescent="0.3">
      <c r="B126" s="39" t="s">
        <v>35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2:21" x14ac:dyDescent="0.3">
      <c r="B127" s="38"/>
    </row>
    <row r="128" spans="2:21" x14ac:dyDescent="0.3">
      <c r="B128" s="40" t="s">
        <v>102</v>
      </c>
      <c r="C128" s="40"/>
      <c r="D128" s="38"/>
      <c r="E128" s="38"/>
      <c r="F128" s="40" t="s">
        <v>97</v>
      </c>
    </row>
    <row r="129" spans="2:12" x14ac:dyDescent="0.3">
      <c r="C129" t="s">
        <v>41</v>
      </c>
      <c r="D129" t="s">
        <v>53</v>
      </c>
      <c r="G129" t="s">
        <v>45</v>
      </c>
      <c r="H129" t="s">
        <v>44</v>
      </c>
    </row>
    <row r="130" spans="2:12" x14ac:dyDescent="0.3">
      <c r="B130" t="s">
        <v>20</v>
      </c>
      <c r="C130" s="1">
        <v>3918.9910171521292</v>
      </c>
      <c r="D130" s="24">
        <v>78.158167392771617</v>
      </c>
      <c r="F130" t="s">
        <v>29</v>
      </c>
      <c r="G130">
        <v>1701</v>
      </c>
      <c r="H130" s="15">
        <f>G130/G$130</f>
        <v>1</v>
      </c>
    </row>
    <row r="131" spans="2:12" x14ac:dyDescent="0.3">
      <c r="B131" t="s">
        <v>21</v>
      </c>
      <c r="C131" s="1">
        <v>5553.9760720817103</v>
      </c>
      <c r="D131" s="24">
        <v>183.41612445617073</v>
      </c>
      <c r="F131" t="s">
        <v>42</v>
      </c>
      <c r="G131">
        <v>847</v>
      </c>
      <c r="H131" s="15">
        <f>G131/G$130</f>
        <v>0.49794238683127573</v>
      </c>
    </row>
    <row r="132" spans="2:12" x14ac:dyDescent="0.3">
      <c r="B132" t="s">
        <v>22</v>
      </c>
      <c r="C132" s="1">
        <v>7080.616316168489</v>
      </c>
      <c r="D132" s="24">
        <v>396.74346093783413</v>
      </c>
      <c r="F132" t="s">
        <v>43</v>
      </c>
      <c r="G132">
        <v>217</v>
      </c>
      <c r="H132" s="15">
        <f>G132/G$130</f>
        <v>0.12757201646090535</v>
      </c>
    </row>
    <row r="133" spans="2:12" x14ac:dyDescent="0.3">
      <c r="B133" t="s">
        <v>23</v>
      </c>
      <c r="C133" s="1">
        <v>4867.870958293991</v>
      </c>
      <c r="D133" s="24">
        <v>673.78970738719488</v>
      </c>
      <c r="F133" s="27" t="s">
        <v>51</v>
      </c>
      <c r="G133" s="27">
        <f>1064-G134</f>
        <v>950</v>
      </c>
      <c r="H133" s="15">
        <f>G133/G$130</f>
        <v>0.55849500293944743</v>
      </c>
    </row>
    <row r="134" spans="2:12" x14ac:dyDescent="0.3">
      <c r="F134" s="27" t="s">
        <v>58</v>
      </c>
      <c r="G134" s="27">
        <v>114</v>
      </c>
      <c r="H134" s="15">
        <f>G134/G$130</f>
        <v>6.7019400352733682E-2</v>
      </c>
    </row>
    <row r="136" spans="2:12" ht="30.6" customHeight="1" x14ac:dyDescent="0.3">
      <c r="B136" s="44" t="s">
        <v>98</v>
      </c>
      <c r="C136" s="44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2:12" x14ac:dyDescent="0.3">
      <c r="C137" s="2" t="s">
        <v>25</v>
      </c>
      <c r="D137" s="4" t="s">
        <v>25</v>
      </c>
      <c r="E137" s="2" t="s">
        <v>27</v>
      </c>
      <c r="F137" s="4" t="s">
        <v>27</v>
      </c>
      <c r="G137" s="2" t="s">
        <v>41</v>
      </c>
      <c r="H137" s="4" t="s">
        <v>41</v>
      </c>
      <c r="I137" s="2" t="s">
        <v>53</v>
      </c>
      <c r="J137" s="4" t="s">
        <v>53</v>
      </c>
    </row>
    <row r="138" spans="2:12" x14ac:dyDescent="0.3">
      <c r="B138" t="s">
        <v>4</v>
      </c>
      <c r="C138" s="2" t="s">
        <v>5</v>
      </c>
      <c r="D138" s="4" t="s">
        <v>6</v>
      </c>
      <c r="E138" s="2" t="s">
        <v>5</v>
      </c>
      <c r="F138" s="4" t="s">
        <v>6</v>
      </c>
      <c r="G138" s="2" t="s">
        <v>5</v>
      </c>
      <c r="H138" s="4" t="s">
        <v>6</v>
      </c>
      <c r="I138" s="2" t="s">
        <v>5</v>
      </c>
      <c r="J138" s="4" t="s">
        <v>6</v>
      </c>
    </row>
    <row r="139" spans="2:12" x14ac:dyDescent="0.3">
      <c r="B139" t="s">
        <v>20</v>
      </c>
      <c r="C139" s="7">
        <v>0.97148009997794837</v>
      </c>
      <c r="D139" s="8">
        <v>0.96976255449101212</v>
      </c>
      <c r="E139" s="11">
        <v>2.8519900022051625E-2</v>
      </c>
      <c r="F139" s="10">
        <v>3.0237445508987881E-2</v>
      </c>
      <c r="G139" s="3">
        <v>111.76923199649713</v>
      </c>
      <c r="H139" s="6">
        <v>118.5002773313505</v>
      </c>
      <c r="I139" s="3">
        <v>2.2290631199486217</v>
      </c>
      <c r="J139" s="6">
        <v>2.3633033276212854</v>
      </c>
    </row>
    <row r="140" spans="2:12" x14ac:dyDescent="0.3">
      <c r="B140" t="s">
        <v>21</v>
      </c>
      <c r="C140" s="7">
        <v>0.96430860427254494</v>
      </c>
      <c r="D140" s="8">
        <v>0.97509589227692228</v>
      </c>
      <c r="E140" s="11">
        <v>3.5691395727455055E-2</v>
      </c>
      <c r="F140" s="10">
        <v>2.4904107723077717E-2</v>
      </c>
      <c r="G140" s="3">
        <v>198.22915784948478</v>
      </c>
      <c r="H140" s="6">
        <v>138.31681839051896</v>
      </c>
      <c r="I140" s="3">
        <v>6.5463774807613371</v>
      </c>
      <c r="J140" s="6">
        <v>4.5678149216059056</v>
      </c>
    </row>
    <row r="141" spans="2:12" x14ac:dyDescent="0.3">
      <c r="B141" t="s">
        <v>22</v>
      </c>
      <c r="C141" s="7">
        <v>0.95875355368142767</v>
      </c>
      <c r="D141" s="8">
        <v>0.98390177631416542</v>
      </c>
      <c r="E141" s="11">
        <v>4.1246446318572327E-2</v>
      </c>
      <c r="F141" s="10">
        <v>1.6098223685834578E-2</v>
      </c>
      <c r="G141" s="3">
        <v>292.05026078725092</v>
      </c>
      <c r="H141" s="6">
        <v>113.98534529125035</v>
      </c>
      <c r="I141" s="3">
        <v>16.364257863816974</v>
      </c>
      <c r="J141" s="6">
        <v>6.3868649800694275</v>
      </c>
    </row>
    <row r="142" spans="2:12" x14ac:dyDescent="0.3">
      <c r="B142" t="s">
        <v>23</v>
      </c>
      <c r="C142" s="7">
        <v>0.98064065745423068</v>
      </c>
      <c r="D142" s="8">
        <v>0.99342373101611758</v>
      </c>
      <c r="E142" s="11">
        <v>1.935934254576932E-2</v>
      </c>
      <c r="F142" s="10">
        <v>6.5762689838824162E-3</v>
      </c>
      <c r="G142" s="3">
        <v>94.238781350215731</v>
      </c>
      <c r="H142" s="6">
        <v>32.012428800570746</v>
      </c>
      <c r="I142" s="3">
        <v>13.044125749122383</v>
      </c>
      <c r="J142" s="6">
        <v>4.4310223543496186</v>
      </c>
    </row>
    <row r="143" spans="2:12" x14ac:dyDescent="0.3">
      <c r="B143" t="s">
        <v>38</v>
      </c>
      <c r="C143" s="2"/>
      <c r="D143" s="4"/>
      <c r="E143" s="2"/>
      <c r="F143" s="4"/>
      <c r="G143" s="3">
        <v>696.28743198344864</v>
      </c>
      <c r="H143" s="6">
        <v>402.81486981369062</v>
      </c>
      <c r="I143" s="3">
        <v>38.183824213649316</v>
      </c>
      <c r="J143" s="6">
        <v>17.749005583646237</v>
      </c>
    </row>
    <row r="147" spans="2:21" x14ac:dyDescent="0.3">
      <c r="B147" s="39" t="s">
        <v>48</v>
      </c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9" spans="2:21" x14ac:dyDescent="0.3">
      <c r="B149" s="40" t="s">
        <v>102</v>
      </c>
      <c r="C149" s="40"/>
      <c r="D149" s="38"/>
      <c r="E149" s="38"/>
      <c r="F149" s="40" t="s">
        <v>97</v>
      </c>
    </row>
    <row r="150" spans="2:21" x14ac:dyDescent="0.3">
      <c r="C150" t="s">
        <v>41</v>
      </c>
      <c r="D150" t="s">
        <v>53</v>
      </c>
      <c r="G150" t="s">
        <v>45</v>
      </c>
      <c r="H150" t="s">
        <v>44</v>
      </c>
    </row>
    <row r="151" spans="2:21" x14ac:dyDescent="0.3">
      <c r="B151" t="s">
        <v>20</v>
      </c>
      <c r="C151" s="1">
        <v>2071.9353276546835</v>
      </c>
      <c r="D151" s="29">
        <v>41.445506206159997</v>
      </c>
      <c r="F151" t="s">
        <v>29</v>
      </c>
      <c r="G151">
        <v>138</v>
      </c>
      <c r="H151" s="15">
        <v>1</v>
      </c>
    </row>
    <row r="152" spans="2:21" x14ac:dyDescent="0.3">
      <c r="B152" t="s">
        <v>21</v>
      </c>
      <c r="C152" s="1">
        <v>3687.687392198392</v>
      </c>
      <c r="D152" s="29">
        <v>122.25768037726645</v>
      </c>
      <c r="F152" t="s">
        <v>42</v>
      </c>
      <c r="G152">
        <v>79</v>
      </c>
      <c r="H152" s="15">
        <v>0.57246376811594202</v>
      </c>
    </row>
    <row r="153" spans="2:21" x14ac:dyDescent="0.3">
      <c r="B153" t="s">
        <v>22</v>
      </c>
      <c r="C153" s="1">
        <v>5171.245330890868</v>
      </c>
      <c r="D153" s="29">
        <v>291.15921294473304</v>
      </c>
      <c r="F153" t="s">
        <v>43</v>
      </c>
      <c r="G153">
        <v>14</v>
      </c>
      <c r="H153" s="15">
        <v>0.10144927536231885</v>
      </c>
    </row>
    <row r="154" spans="2:21" x14ac:dyDescent="0.3">
      <c r="B154" t="s">
        <v>23</v>
      </c>
      <c r="C154" s="1">
        <v>3938.97596714063</v>
      </c>
      <c r="D154" s="29">
        <v>545.21606818333203</v>
      </c>
      <c r="F154" s="27" t="s">
        <v>51</v>
      </c>
      <c r="G154" s="27">
        <f>93-G155</f>
        <v>85</v>
      </c>
      <c r="H154" s="15">
        <v>0.67391304347826086</v>
      </c>
    </row>
    <row r="155" spans="2:21" x14ac:dyDescent="0.3">
      <c r="B155" s="38"/>
      <c r="C155" s="38"/>
      <c r="D155" s="38"/>
      <c r="E155" s="38"/>
      <c r="F155" s="27" t="s">
        <v>58</v>
      </c>
      <c r="G155" s="27">
        <v>8</v>
      </c>
      <c r="H155" s="15">
        <v>5.7971014492753624E-2</v>
      </c>
      <c r="J155" s="38"/>
      <c r="K155" s="38"/>
      <c r="L155" s="38"/>
      <c r="M155" s="38"/>
      <c r="N155" s="38"/>
    </row>
    <row r="156" spans="2:21" x14ac:dyDescent="0.3">
      <c r="B156" s="38"/>
      <c r="C156" s="38"/>
      <c r="D156" s="38"/>
      <c r="E156" s="38"/>
      <c r="F156" s="38"/>
      <c r="G156" s="38"/>
      <c r="H156" s="38"/>
      <c r="K156" s="38"/>
      <c r="L156" s="38"/>
      <c r="M156" s="38"/>
      <c r="N156" s="38"/>
    </row>
    <row r="157" spans="2:21" ht="26.4" customHeight="1" x14ac:dyDescent="0.3">
      <c r="B157" s="44" t="s">
        <v>98</v>
      </c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2:21" x14ac:dyDescent="0.3">
      <c r="C158" s="2" t="s">
        <v>25</v>
      </c>
      <c r="D158" s="4" t="s">
        <v>25</v>
      </c>
      <c r="E158" s="2" t="s">
        <v>27</v>
      </c>
      <c r="F158" s="4" t="s">
        <v>27</v>
      </c>
      <c r="G158" s="2" t="s">
        <v>41</v>
      </c>
      <c r="H158" s="4" t="s">
        <v>41</v>
      </c>
      <c r="I158" s="2" t="s">
        <v>53</v>
      </c>
      <c r="J158" s="4" t="s">
        <v>53</v>
      </c>
      <c r="M158" s="36" t="s">
        <v>100</v>
      </c>
      <c r="N158" s="36"/>
      <c r="O158" s="36"/>
      <c r="P158" s="36"/>
      <c r="Q158" s="36"/>
      <c r="R158" s="36"/>
      <c r="S158" s="36"/>
      <c r="T158" s="36"/>
      <c r="U158" s="36"/>
    </row>
    <row r="159" spans="2:21" x14ac:dyDescent="0.3">
      <c r="B159" t="s">
        <v>19</v>
      </c>
      <c r="C159" s="2" t="s">
        <v>5</v>
      </c>
      <c r="D159" s="4" t="s">
        <v>6</v>
      </c>
      <c r="E159" s="2" t="s">
        <v>5</v>
      </c>
      <c r="F159" s="4" t="s">
        <v>6</v>
      </c>
      <c r="G159" s="2" t="s">
        <v>5</v>
      </c>
      <c r="H159" s="4" t="s">
        <v>6</v>
      </c>
      <c r="I159" s="2" t="s">
        <v>5</v>
      </c>
      <c r="J159" s="4" t="s">
        <v>6</v>
      </c>
      <c r="M159" s="36" t="s">
        <v>101</v>
      </c>
      <c r="N159" s="36"/>
      <c r="O159" s="36"/>
      <c r="P159" s="36"/>
      <c r="Q159" s="36"/>
      <c r="R159" s="36"/>
      <c r="S159" s="36"/>
      <c r="T159" s="36"/>
      <c r="U159" s="36"/>
    </row>
    <row r="160" spans="2:21" x14ac:dyDescent="0.3">
      <c r="B160" t="s">
        <v>20</v>
      </c>
      <c r="C160" s="7">
        <v>0.96345665505095412</v>
      </c>
      <c r="D160" s="5">
        <v>0.98182608099342095</v>
      </c>
      <c r="E160" s="11">
        <v>2.8345660651702409E-2</v>
      </c>
      <c r="F160" s="10">
        <v>1.5224497042611085E-2</v>
      </c>
      <c r="G160" s="3">
        <v>58.730375689973499</v>
      </c>
      <c r="H160" s="6">
        <v>31.544173268360158</v>
      </c>
      <c r="I160" s="3">
        <v>1.1748002544578375</v>
      </c>
      <c r="J160" s="6">
        <v>0.63098698666520225</v>
      </c>
    </row>
    <row r="161" spans="2:10" x14ac:dyDescent="0.3">
      <c r="B161" t="s">
        <v>21</v>
      </c>
      <c r="C161" s="7">
        <v>0.96325087037726242</v>
      </c>
      <c r="D161" s="5">
        <v>0.98179764333795427</v>
      </c>
      <c r="E161" s="11">
        <v>2.84308868780484E-2</v>
      </c>
      <c r="F161" s="10">
        <v>1.5404766870946496E-2</v>
      </c>
      <c r="G161" s="3">
        <v>104.84422308919778</v>
      </c>
      <c r="H161" s="6">
        <v>56.807964569744868</v>
      </c>
      <c r="I161" s="3">
        <v>3.4758942807786601</v>
      </c>
      <c r="J161" s="6">
        <v>1.8833510643944797</v>
      </c>
    </row>
    <row r="162" spans="2:10" x14ac:dyDescent="0.3">
      <c r="B162" t="s">
        <v>22</v>
      </c>
      <c r="C162" s="7">
        <v>0.95630510562277105</v>
      </c>
      <c r="D162" s="5">
        <v>0.98738856862033619</v>
      </c>
      <c r="E162" s="11">
        <v>3.4294902529850679E-2</v>
      </c>
      <c r="F162" s="10">
        <v>1.0701270636320093E-2</v>
      </c>
      <c r="G162" s="3">
        <v>177.34735458084774</v>
      </c>
      <c r="H162" s="6">
        <v>55.338895812669826</v>
      </c>
      <c r="I162" s="3">
        <v>9.9852768286076579</v>
      </c>
      <c r="J162" s="6">
        <v>3.1157735359795407</v>
      </c>
    </row>
    <row r="163" spans="2:10" x14ac:dyDescent="0.3">
      <c r="B163" t="s">
        <v>23</v>
      </c>
      <c r="C163" s="7">
        <v>0.96450716039844275</v>
      </c>
      <c r="D163" s="5">
        <v>0.99398082024939438</v>
      </c>
      <c r="E163" s="11">
        <v>2.8058522199409186E-2</v>
      </c>
      <c r="F163" s="10">
        <v>4.9656815077172567E-3</v>
      </c>
      <c r="G163" s="3">
        <v>110.52184461695464</v>
      </c>
      <c r="H163" s="6">
        <v>19.559700119372923</v>
      </c>
      <c r="I163" s="3">
        <v>15.297957152596615</v>
      </c>
      <c r="J163" s="6">
        <v>2.707369347488283</v>
      </c>
    </row>
    <row r="164" spans="2:10" x14ac:dyDescent="0.3">
      <c r="B164" t="s">
        <v>38</v>
      </c>
      <c r="C164" s="2"/>
      <c r="D164" s="4"/>
      <c r="E164" s="2"/>
      <c r="F164" s="4" t="s">
        <v>56</v>
      </c>
      <c r="G164" s="3">
        <v>451.44379797697366</v>
      </c>
      <c r="H164" s="6">
        <v>163.25073377014778</v>
      </c>
      <c r="I164" s="3">
        <v>29.933928516440773</v>
      </c>
      <c r="J164" s="6">
        <v>8.3374809345275054</v>
      </c>
    </row>
  </sheetData>
  <mergeCells count="9">
    <mergeCell ref="N4:U4"/>
    <mergeCell ref="B96:L96"/>
    <mergeCell ref="B116:L116"/>
    <mergeCell ref="B136:L136"/>
    <mergeCell ref="B157:L157"/>
    <mergeCell ref="B16:L16"/>
    <mergeCell ref="B36:L36"/>
    <mergeCell ref="B56:L56"/>
    <mergeCell ref="B76:L76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59"/>
  <sheetViews>
    <sheetView zoomScale="40" zoomScaleNormal="40" workbookViewId="0">
      <selection activeCell="AO39" sqref="AO39"/>
    </sheetView>
  </sheetViews>
  <sheetFormatPr defaultRowHeight="14.4" x14ac:dyDescent="0.3"/>
  <cols>
    <col min="23" max="23" width="12.5546875" bestFit="1" customWidth="1"/>
    <col min="38" max="38" width="9.77734375" customWidth="1"/>
    <col min="42" max="42" width="10.33203125" customWidth="1"/>
    <col min="43" max="43" width="10.109375" customWidth="1"/>
    <col min="44" max="44" width="10.77734375" customWidth="1"/>
    <col min="45" max="45" width="11.6640625" customWidth="1"/>
    <col min="46" max="46" width="14.5546875" customWidth="1"/>
    <col min="47" max="47" width="14.109375" bestFit="1" customWidth="1"/>
    <col min="48" max="48" width="11.44140625" bestFit="1" customWidth="1"/>
    <col min="49" max="49" width="10.33203125" bestFit="1" customWidth="1"/>
    <col min="50" max="50" width="12.109375" bestFit="1" customWidth="1"/>
    <col min="51" max="51" width="11" bestFit="1" customWidth="1"/>
  </cols>
  <sheetData>
    <row r="1" spans="2:53" x14ac:dyDescent="0.3">
      <c r="AE1" s="65" t="s">
        <v>57</v>
      </c>
      <c r="AF1" s="65"/>
      <c r="AG1" s="65"/>
      <c r="AH1" s="65"/>
      <c r="AI1" s="65"/>
    </row>
    <row r="2" spans="2:53" s="54" customFormat="1" ht="14.4" customHeight="1" x14ac:dyDescent="0.3">
      <c r="B2" s="43" t="s">
        <v>99</v>
      </c>
      <c r="C2" s="49"/>
      <c r="D2" s="49"/>
      <c r="E2" s="49"/>
      <c r="F2" s="49"/>
      <c r="G2" s="49"/>
      <c r="H2" s="49"/>
      <c r="I2" s="49"/>
    </row>
    <row r="3" spans="2:53" x14ac:dyDescent="0.3">
      <c r="S3" t="s">
        <v>59</v>
      </c>
      <c r="AA3" t="s">
        <v>76</v>
      </c>
      <c r="AE3" t="s">
        <v>50</v>
      </c>
      <c r="AJ3" s="19" t="s">
        <v>54</v>
      </c>
      <c r="AK3" s="19"/>
      <c r="AL3" s="19"/>
      <c r="AM3" s="19"/>
      <c r="AP3" s="34" t="s">
        <v>5</v>
      </c>
      <c r="AQ3" s="34" t="s">
        <v>5</v>
      </c>
      <c r="AR3" s="34" t="s">
        <v>6</v>
      </c>
      <c r="AS3" s="34" t="s">
        <v>6</v>
      </c>
      <c r="AT3" t="s">
        <v>61</v>
      </c>
      <c r="AU3" s="27" t="s">
        <v>61</v>
      </c>
      <c r="AX3" t="s">
        <v>62</v>
      </c>
      <c r="AZ3" t="s">
        <v>64</v>
      </c>
    </row>
    <row r="4" spans="2:53" x14ac:dyDescent="0.3">
      <c r="T4" t="s">
        <v>49</v>
      </c>
      <c r="U4" s="27" t="s">
        <v>70</v>
      </c>
      <c r="V4" s="27" t="s">
        <v>71</v>
      </c>
      <c r="W4" t="s">
        <v>5</v>
      </c>
      <c r="X4" t="s">
        <v>6</v>
      </c>
      <c r="Y4" t="s">
        <v>51</v>
      </c>
      <c r="Z4" t="s">
        <v>52</v>
      </c>
      <c r="AA4" t="s">
        <v>5</v>
      </c>
      <c r="AB4" t="s">
        <v>6</v>
      </c>
      <c r="AC4" t="s">
        <v>77</v>
      </c>
      <c r="AF4" t="s">
        <v>5</v>
      </c>
      <c r="AG4" t="s">
        <v>6</v>
      </c>
      <c r="AH4" t="s">
        <v>38</v>
      </c>
      <c r="AJ4" s="19"/>
      <c r="AK4" s="19" t="s">
        <v>5</v>
      </c>
      <c r="AL4" s="19" t="s">
        <v>6</v>
      </c>
      <c r="AM4" s="19" t="s">
        <v>38</v>
      </c>
      <c r="AP4" s="17" t="s">
        <v>41</v>
      </c>
      <c r="AQ4" s="17" t="s">
        <v>60</v>
      </c>
      <c r="AR4" s="17" t="s">
        <v>41</v>
      </c>
      <c r="AS4" s="17" t="s">
        <v>60</v>
      </c>
      <c r="AT4" s="17" t="s">
        <v>41</v>
      </c>
      <c r="AU4" s="27" t="s">
        <v>60</v>
      </c>
      <c r="AX4" t="s">
        <v>41</v>
      </c>
      <c r="AY4" t="s">
        <v>63</v>
      </c>
      <c r="AZ4" t="s">
        <v>41</v>
      </c>
      <c r="BA4" t="s">
        <v>63</v>
      </c>
    </row>
    <row r="5" spans="2:53" x14ac:dyDescent="0.3">
      <c r="R5" t="s">
        <v>78</v>
      </c>
      <c r="S5" t="s">
        <v>0</v>
      </c>
      <c r="T5">
        <v>8130</v>
      </c>
      <c r="U5" s="30">
        <f t="shared" ref="U5:U13" si="0">W5/$T5</f>
        <v>0.45375153751537517</v>
      </c>
      <c r="V5" s="9">
        <f t="shared" ref="V5:V13" si="1">X5/$T$5</f>
        <v>7.1709717097170972E-2</v>
      </c>
      <c r="W5">
        <v>3689</v>
      </c>
      <c r="X5">
        <v>583</v>
      </c>
      <c r="Y5">
        <f>W5+X5-Z5</f>
        <v>4005</v>
      </c>
      <c r="Z5">
        <v>267</v>
      </c>
      <c r="AA5" s="15">
        <f>W5/(W5+X5)</f>
        <v>0.86352996254681647</v>
      </c>
      <c r="AB5" s="15">
        <f>X5/(W5+X5)</f>
        <v>0.13647003745318351</v>
      </c>
      <c r="AC5" s="9">
        <f>Z5/(X5+Y5)</f>
        <v>5.8195292066259806E-2</v>
      </c>
      <c r="AE5" t="s">
        <v>0</v>
      </c>
      <c r="AF5" s="35">
        <v>23097.916479410309</v>
      </c>
      <c r="AG5" s="35">
        <v>8257.475536452801</v>
      </c>
      <c r="AH5" s="35">
        <v>31355.392015863108</v>
      </c>
      <c r="AI5" s="17"/>
      <c r="AJ5" s="17" t="s">
        <v>0</v>
      </c>
      <c r="AK5" s="35">
        <v>1550.2768986694109</v>
      </c>
      <c r="AL5" s="35">
        <v>429.07672880862208</v>
      </c>
      <c r="AM5" s="35">
        <v>1979.3536274780331</v>
      </c>
      <c r="AO5" s="27" t="s">
        <v>0</v>
      </c>
      <c r="AP5" s="35">
        <v>23097.916479410309</v>
      </c>
      <c r="AQ5" s="35">
        <v>1550.2768986694109</v>
      </c>
      <c r="AR5" s="35">
        <v>8257.475536452801</v>
      </c>
      <c r="AS5" s="35">
        <v>429.07672880862208</v>
      </c>
      <c r="AT5" s="35">
        <v>31355.392015863108</v>
      </c>
      <c r="AU5" s="21">
        <v>1979.3536274780331</v>
      </c>
      <c r="AW5" s="27" t="s">
        <v>0</v>
      </c>
      <c r="AX5" s="30">
        <f>AP5/AT5</f>
        <v>0.73664894598430686</v>
      </c>
      <c r="AY5" s="30">
        <f>AQ5/AU5</f>
        <v>0.78322381465745228</v>
      </c>
      <c r="AZ5" s="30">
        <f>AR5/AT5</f>
        <v>0.2633510540156932</v>
      </c>
      <c r="BA5" s="30">
        <f>AS5/AU5</f>
        <v>0.21677618534254764</v>
      </c>
    </row>
    <row r="6" spans="2:53" x14ac:dyDescent="0.3">
      <c r="R6" s="27" t="s">
        <v>1</v>
      </c>
      <c r="S6" t="s">
        <v>1</v>
      </c>
      <c r="T6">
        <v>1226</v>
      </c>
      <c r="U6" s="30">
        <f t="shared" si="0"/>
        <v>0.70799347471451879</v>
      </c>
      <c r="V6" s="9">
        <f t="shared" si="1"/>
        <v>1.1808118081180811E-2</v>
      </c>
      <c r="W6">
        <v>868</v>
      </c>
      <c r="X6">
        <v>96</v>
      </c>
      <c r="Y6" s="27">
        <f t="shared" ref="Y6:Y12" si="2">W6+X6-Z6</f>
        <v>898</v>
      </c>
      <c r="Z6">
        <v>66</v>
      </c>
      <c r="AA6" s="30">
        <f t="shared" ref="AA6:AA13" si="3">W6/(W6+X6)</f>
        <v>0.90041493775933612</v>
      </c>
      <c r="AB6" s="15">
        <f t="shared" ref="AB6:AB13" si="4">X6/(W6+X6)</f>
        <v>9.9585062240663894E-2</v>
      </c>
      <c r="AC6" s="9">
        <f t="shared" ref="AC6:AC13" si="5">Z6/(X6+Y6)</f>
        <v>6.6398390342052319E-2</v>
      </c>
      <c r="AE6" t="s">
        <v>1</v>
      </c>
      <c r="AF6" s="35">
        <v>3336.9145777548233</v>
      </c>
      <c r="AG6" s="35">
        <v>888.95647944686812</v>
      </c>
      <c r="AH6" s="35">
        <v>4225.8710572016917</v>
      </c>
      <c r="AI6" s="17"/>
      <c r="AJ6" s="17" t="s">
        <v>1</v>
      </c>
      <c r="AK6" s="35">
        <v>189.89699571556793</v>
      </c>
      <c r="AL6" s="35">
        <v>37.191048169695357</v>
      </c>
      <c r="AM6" s="35">
        <v>227.08804388526329</v>
      </c>
      <c r="AO6" s="27" t="s">
        <v>1</v>
      </c>
      <c r="AP6" s="35">
        <v>3336.9145777548233</v>
      </c>
      <c r="AQ6" s="35">
        <v>189.89699571556793</v>
      </c>
      <c r="AR6" s="35">
        <v>888.95647944686812</v>
      </c>
      <c r="AS6" s="35">
        <v>37.191048169695357</v>
      </c>
      <c r="AT6" s="35">
        <v>4225.8710572016917</v>
      </c>
      <c r="AU6" s="21">
        <v>227.08804388526329</v>
      </c>
      <c r="AW6" s="27" t="s">
        <v>1</v>
      </c>
      <c r="AX6" s="30">
        <f>AP6/AT6</f>
        <v>0.78963946901978543</v>
      </c>
      <c r="AY6" s="30">
        <f>AQ6/AU6</f>
        <v>0.83622630441747858</v>
      </c>
      <c r="AZ6" s="30">
        <f>AR6/AT6</f>
        <v>0.21036053098021446</v>
      </c>
      <c r="BA6" s="30">
        <f>AS6/AU6</f>
        <v>0.16377369558252133</v>
      </c>
    </row>
    <row r="7" spans="2:53" x14ac:dyDescent="0.3">
      <c r="R7" s="27" t="s">
        <v>2</v>
      </c>
      <c r="S7" t="s">
        <v>2</v>
      </c>
      <c r="T7">
        <v>775</v>
      </c>
      <c r="U7" s="30">
        <f t="shared" si="0"/>
        <v>0.60387096774193549</v>
      </c>
      <c r="V7" s="9">
        <f t="shared" si="1"/>
        <v>5.4120541205412058E-3</v>
      </c>
      <c r="W7">
        <v>468</v>
      </c>
      <c r="X7">
        <v>44</v>
      </c>
      <c r="Y7" s="27">
        <f t="shared" si="2"/>
        <v>486</v>
      </c>
      <c r="Z7">
        <v>26</v>
      </c>
      <c r="AA7" s="30">
        <f t="shared" si="3"/>
        <v>0.9140625</v>
      </c>
      <c r="AB7" s="15">
        <f t="shared" si="4"/>
        <v>8.59375E-2</v>
      </c>
      <c r="AC7" s="9">
        <f t="shared" si="5"/>
        <v>4.9056603773584909E-2</v>
      </c>
      <c r="AE7" t="s">
        <v>2</v>
      </c>
      <c r="AF7" s="35">
        <v>1001.1672718463601</v>
      </c>
      <c r="AG7" s="35">
        <v>227.77549571134227</v>
      </c>
      <c r="AH7" s="35">
        <v>1228.9427675577024</v>
      </c>
      <c r="AI7" s="17"/>
      <c r="AJ7" s="17" t="s">
        <v>2</v>
      </c>
      <c r="AK7" s="35">
        <v>55.06040313328679</v>
      </c>
      <c r="AL7" s="35">
        <v>9.1863998654956056</v>
      </c>
      <c r="AM7" s="35">
        <v>64.2468029987824</v>
      </c>
      <c r="AO7" s="27" t="s">
        <v>2</v>
      </c>
      <c r="AP7" s="35">
        <v>1001.1672718463601</v>
      </c>
      <c r="AQ7" s="35">
        <v>55.06040313328679</v>
      </c>
      <c r="AR7" s="35">
        <v>227.77549571134227</v>
      </c>
      <c r="AS7" s="35">
        <v>9.1863998654956056</v>
      </c>
      <c r="AT7" s="35">
        <v>1228.9427675577024</v>
      </c>
      <c r="AU7" s="21">
        <v>64.2468029987824</v>
      </c>
      <c r="AW7" s="27" t="s">
        <v>2</v>
      </c>
      <c r="AX7" s="30">
        <f>AP7/AT7</f>
        <v>0.81465736100631914</v>
      </c>
      <c r="AY7" s="30">
        <f>AQ7/AU7</f>
        <v>0.85701389895354463</v>
      </c>
      <c r="AZ7" s="30">
        <f>AR7/AT7</f>
        <v>0.18534263899368086</v>
      </c>
      <c r="BA7" s="30">
        <f>AS7/AU7</f>
        <v>0.14298610104645526</v>
      </c>
    </row>
    <row r="8" spans="2:53" x14ac:dyDescent="0.3">
      <c r="R8" s="27" t="s">
        <v>3</v>
      </c>
      <c r="S8" t="s">
        <v>3</v>
      </c>
      <c r="T8">
        <v>733</v>
      </c>
      <c r="U8" s="30">
        <f t="shared" si="0"/>
        <v>0.56616643929058663</v>
      </c>
      <c r="V8" s="9">
        <f t="shared" si="1"/>
        <v>5.0430504305043053E-3</v>
      </c>
      <c r="W8">
        <v>415</v>
      </c>
      <c r="X8">
        <v>41</v>
      </c>
      <c r="Y8" s="27">
        <f t="shared" si="2"/>
        <v>435</v>
      </c>
      <c r="Z8">
        <v>21</v>
      </c>
      <c r="AA8" s="30">
        <f t="shared" si="3"/>
        <v>0.91008771929824561</v>
      </c>
      <c r="AB8" s="15">
        <f t="shared" si="4"/>
        <v>8.9912280701754388E-2</v>
      </c>
      <c r="AC8" s="9">
        <f t="shared" si="5"/>
        <v>4.4117647058823532E-2</v>
      </c>
      <c r="AE8" t="s">
        <v>3</v>
      </c>
      <c r="AF8" s="35">
        <v>957.93333945013455</v>
      </c>
      <c r="AG8" s="35">
        <v>238.73543795757737</v>
      </c>
      <c r="AH8" s="35">
        <v>1196.668777407712</v>
      </c>
      <c r="AI8" s="17"/>
      <c r="AJ8" s="17" t="s">
        <v>3</v>
      </c>
      <c r="AK8" s="35">
        <v>52.853368045239343</v>
      </c>
      <c r="AL8" s="35">
        <v>8.6551172173060156</v>
      </c>
      <c r="AM8" s="35">
        <v>61.508485262545356</v>
      </c>
      <c r="AO8" s="27" t="s">
        <v>3</v>
      </c>
      <c r="AP8" s="35">
        <v>957.93333945013455</v>
      </c>
      <c r="AQ8" s="35">
        <v>52.853368045239343</v>
      </c>
      <c r="AR8" s="35">
        <v>238.73543795757737</v>
      </c>
      <c r="AS8" s="35">
        <v>8.6551172173060156</v>
      </c>
      <c r="AT8" s="35">
        <v>1196.668777407712</v>
      </c>
      <c r="AU8" s="21">
        <v>61.508485262545356</v>
      </c>
      <c r="AW8" s="27" t="s">
        <v>3</v>
      </c>
      <c r="AX8" s="30">
        <v>0.80049998590692828</v>
      </c>
      <c r="AY8" s="30">
        <v>0.85928580129453436</v>
      </c>
      <c r="AZ8" s="30">
        <v>0.19950001409307166</v>
      </c>
      <c r="BA8" s="30">
        <v>0.1407141987054657</v>
      </c>
    </row>
    <row r="9" spans="2:53" x14ac:dyDescent="0.3">
      <c r="R9" s="27" t="s">
        <v>35</v>
      </c>
      <c r="S9" t="s">
        <v>35</v>
      </c>
      <c r="T9">
        <v>1701</v>
      </c>
      <c r="U9" s="30">
        <f t="shared" si="0"/>
        <v>0.49794238683127573</v>
      </c>
      <c r="V9" s="9">
        <f t="shared" si="1"/>
        <v>2.6691266912669126E-2</v>
      </c>
      <c r="W9">
        <v>847</v>
      </c>
      <c r="X9">
        <v>217</v>
      </c>
      <c r="Y9" s="27">
        <f t="shared" si="2"/>
        <v>950</v>
      </c>
      <c r="Z9">
        <v>114</v>
      </c>
      <c r="AA9" s="30">
        <f t="shared" si="3"/>
        <v>0.79605263157894735</v>
      </c>
      <c r="AB9" s="15">
        <f t="shared" si="4"/>
        <v>0.20394736842105263</v>
      </c>
      <c r="AC9" s="9">
        <f t="shared" si="5"/>
        <v>9.7686375321336755E-2</v>
      </c>
      <c r="AE9" t="s">
        <v>35</v>
      </c>
      <c r="AF9" s="35">
        <v>696.28743198344864</v>
      </c>
      <c r="AG9" s="35">
        <v>402.81486981369062</v>
      </c>
      <c r="AH9" s="35">
        <v>1099.1023017971393</v>
      </c>
      <c r="AI9" s="17"/>
      <c r="AJ9" s="17" t="s">
        <v>35</v>
      </c>
      <c r="AK9" s="35">
        <v>38.183824213649316</v>
      </c>
      <c r="AL9" s="35">
        <v>17.749005583646237</v>
      </c>
      <c r="AM9" s="35">
        <v>55.932829797295554</v>
      </c>
      <c r="AO9" s="27" t="s">
        <v>35</v>
      </c>
      <c r="AP9" s="35">
        <v>696.28743198344864</v>
      </c>
      <c r="AQ9" s="35">
        <v>38.183824213649316</v>
      </c>
      <c r="AR9" s="35">
        <v>402.81486981369062</v>
      </c>
      <c r="AS9" s="35">
        <v>17.749005583646237</v>
      </c>
      <c r="AT9" s="35">
        <v>1099.1023017971393</v>
      </c>
      <c r="AU9" s="21">
        <v>55.932829797295554</v>
      </c>
      <c r="AW9" s="27" t="s">
        <v>35</v>
      </c>
      <c r="AX9" s="30">
        <f>AP9/AT9</f>
        <v>0.63350557163327825</v>
      </c>
      <c r="AY9" s="30">
        <f>AQ9/AU9</f>
        <v>0.68267284798623884</v>
      </c>
      <c r="AZ9" s="30">
        <f>AR9/AT9</f>
        <v>0.36649442836672175</v>
      </c>
      <c r="BA9" s="30">
        <f>AS9/AU9</f>
        <v>0.31732715201376116</v>
      </c>
    </row>
    <row r="10" spans="2:53" x14ac:dyDescent="0.3">
      <c r="R10" s="27" t="s">
        <v>37</v>
      </c>
      <c r="S10" t="s">
        <v>37</v>
      </c>
      <c r="T10">
        <v>1542</v>
      </c>
      <c r="U10" s="30">
        <f t="shared" si="0"/>
        <v>0.61932555123216604</v>
      </c>
      <c r="V10" s="9">
        <f t="shared" si="1"/>
        <v>1.8450184501845018E-2</v>
      </c>
      <c r="W10">
        <v>955</v>
      </c>
      <c r="X10">
        <v>150</v>
      </c>
      <c r="Y10" s="27">
        <f t="shared" si="2"/>
        <v>1022</v>
      </c>
      <c r="Z10">
        <v>83</v>
      </c>
      <c r="AA10" s="30">
        <f t="shared" si="3"/>
        <v>0.86425339366515841</v>
      </c>
      <c r="AB10" s="15">
        <f t="shared" si="4"/>
        <v>0.13574660633484162</v>
      </c>
      <c r="AC10" s="9">
        <f t="shared" si="5"/>
        <v>7.0819112627986347E-2</v>
      </c>
      <c r="AE10" t="s">
        <v>37</v>
      </c>
      <c r="AF10" s="35">
        <v>1253.4248544374614</v>
      </c>
      <c r="AG10" s="35">
        <v>368.9765113651153</v>
      </c>
      <c r="AH10" s="35">
        <v>1622.4013658025767</v>
      </c>
      <c r="AI10" s="17"/>
      <c r="AJ10" s="17" t="s">
        <v>37</v>
      </c>
      <c r="AK10" s="35">
        <v>80.949547411480921</v>
      </c>
      <c r="AL10" s="35">
        <v>15.887911940456457</v>
      </c>
      <c r="AM10" s="35">
        <v>96.837459351937383</v>
      </c>
      <c r="AO10" s="27" t="s">
        <v>37</v>
      </c>
      <c r="AP10" s="35">
        <v>1253.4248544374614</v>
      </c>
      <c r="AQ10" s="35">
        <v>80.949547411480921</v>
      </c>
      <c r="AR10" s="35">
        <v>368.9765113651153</v>
      </c>
      <c r="AS10" s="35">
        <v>15.887911940456457</v>
      </c>
      <c r="AT10" s="35">
        <v>1622.4013658025767</v>
      </c>
      <c r="AU10" s="21">
        <v>96.837459351937383</v>
      </c>
      <c r="AW10" s="27" t="s">
        <v>37</v>
      </c>
      <c r="AX10" s="30">
        <f>AP10/AT10</f>
        <v>0.7725738407631404</v>
      </c>
      <c r="AY10" s="30">
        <f>AQ10/AU10</f>
        <v>0.83593216874149023</v>
      </c>
      <c r="AZ10" s="30">
        <f>AR10/AT10</f>
        <v>0.2274261592368596</v>
      </c>
      <c r="BA10" s="30">
        <f>AS10/AU10</f>
        <v>0.16406783125850971</v>
      </c>
    </row>
    <row r="11" spans="2:53" x14ac:dyDescent="0.3">
      <c r="R11" s="27" t="s">
        <v>40</v>
      </c>
      <c r="S11" t="s">
        <v>40</v>
      </c>
      <c r="T11">
        <v>1201</v>
      </c>
      <c r="U11" s="30">
        <f t="shared" si="0"/>
        <v>0.56369691923397169</v>
      </c>
      <c r="V11" s="9">
        <f t="shared" si="1"/>
        <v>1.6728167281672816E-2</v>
      </c>
      <c r="W11">
        <v>677</v>
      </c>
      <c r="X11">
        <v>136</v>
      </c>
      <c r="Y11" s="27">
        <f t="shared" si="2"/>
        <v>747</v>
      </c>
      <c r="Z11">
        <v>66</v>
      </c>
      <c r="AA11" s="30">
        <f t="shared" si="3"/>
        <v>0.83271832718327188</v>
      </c>
      <c r="AB11" s="15">
        <f t="shared" si="4"/>
        <v>0.16728167281672818</v>
      </c>
      <c r="AC11" s="9">
        <f t="shared" si="5"/>
        <v>7.4745186862967161E-2</v>
      </c>
      <c r="AE11" t="s">
        <v>40</v>
      </c>
      <c r="AF11" s="35">
        <v>898.14598742213536</v>
      </c>
      <c r="AG11" s="35">
        <v>343.38330087784334</v>
      </c>
      <c r="AH11" s="35">
        <v>1241.5292882999788</v>
      </c>
      <c r="AI11" s="17"/>
      <c r="AJ11" s="17" t="s">
        <v>40</v>
      </c>
      <c r="AK11" s="35">
        <v>58.522638977736058</v>
      </c>
      <c r="AL11" s="35">
        <v>12.304982082879228</v>
      </c>
      <c r="AM11" s="35">
        <v>70.827621060615286</v>
      </c>
      <c r="AO11" s="27" t="s">
        <v>40</v>
      </c>
      <c r="AP11" s="35">
        <v>898.14598742213536</v>
      </c>
      <c r="AQ11" s="35">
        <v>58.522638977736058</v>
      </c>
      <c r="AR11" s="35">
        <v>343.38330087784334</v>
      </c>
      <c r="AS11" s="35">
        <v>12.304982082879228</v>
      </c>
      <c r="AT11" s="35">
        <v>1241.5292882999788</v>
      </c>
      <c r="AU11" s="21">
        <v>70.827621060615286</v>
      </c>
      <c r="AW11" s="27" t="s">
        <v>40</v>
      </c>
      <c r="AX11" s="30">
        <f>AP11/AT11</f>
        <v>0.72341908957457068</v>
      </c>
      <c r="AY11" s="30">
        <f>AQ11/AU11</f>
        <v>0.82626859551941678</v>
      </c>
      <c r="AZ11" s="30">
        <f>AR11/AT11</f>
        <v>0.27658091042542921</v>
      </c>
      <c r="BA11" s="30">
        <f>AS11/AU11</f>
        <v>0.17373140448058322</v>
      </c>
    </row>
    <row r="12" spans="2:53" x14ac:dyDescent="0.3">
      <c r="R12" s="27" t="s">
        <v>47</v>
      </c>
      <c r="S12" t="s">
        <v>47</v>
      </c>
      <c r="T12">
        <v>387</v>
      </c>
      <c r="U12" s="30">
        <f t="shared" si="0"/>
        <v>0.5400516795865633</v>
      </c>
      <c r="V12" s="9">
        <f t="shared" si="1"/>
        <v>7.5030750307503074E-3</v>
      </c>
      <c r="W12">
        <v>209</v>
      </c>
      <c r="X12">
        <v>61</v>
      </c>
      <c r="Y12" s="27">
        <f t="shared" si="2"/>
        <v>231</v>
      </c>
      <c r="Z12">
        <v>39</v>
      </c>
      <c r="AA12" s="30">
        <f t="shared" si="3"/>
        <v>0.77407407407407403</v>
      </c>
      <c r="AB12" s="15">
        <f t="shared" si="4"/>
        <v>0.22592592592592592</v>
      </c>
      <c r="AC12" s="9">
        <f t="shared" si="5"/>
        <v>0.13356164383561644</v>
      </c>
      <c r="AE12" t="s">
        <v>47</v>
      </c>
      <c r="AF12" s="35">
        <v>412.38644191328035</v>
      </c>
      <c r="AG12" s="35">
        <v>219.86227800644863</v>
      </c>
      <c r="AH12" s="35">
        <v>632.24871991972896</v>
      </c>
      <c r="AI12" s="17"/>
      <c r="AJ12" s="17" t="s">
        <v>47</v>
      </c>
      <c r="AK12" s="35">
        <v>27.759147178693873</v>
      </c>
      <c r="AL12" s="35">
        <v>11.527635230030571</v>
      </c>
      <c r="AM12" s="35">
        <v>39.286782408724441</v>
      </c>
      <c r="AO12" s="27" t="s">
        <v>47</v>
      </c>
      <c r="AP12" s="35">
        <v>412.38644191328035</v>
      </c>
      <c r="AQ12" s="35">
        <v>27.759147178693873</v>
      </c>
      <c r="AR12" s="35">
        <v>219.86227800644863</v>
      </c>
      <c r="AS12" s="35">
        <v>11.527635230030571</v>
      </c>
      <c r="AT12" s="35">
        <v>632.24871991972896</v>
      </c>
      <c r="AU12" s="21">
        <v>39.286782408724441</v>
      </c>
      <c r="AW12" s="27" t="s">
        <v>47</v>
      </c>
      <c r="AX12" s="30">
        <f>AP12/AT12</f>
        <v>0.6522535023331284</v>
      </c>
      <c r="AY12" s="30">
        <f>AQ12/AU12</f>
        <v>0.70657726280300781</v>
      </c>
      <c r="AZ12" s="30">
        <f>AR12/AT12</f>
        <v>0.34774649766687166</v>
      </c>
      <c r="BA12" s="30">
        <f>AS12/AU12</f>
        <v>0.29342273719699224</v>
      </c>
    </row>
    <row r="13" spans="2:53" x14ac:dyDescent="0.3">
      <c r="R13" s="27" t="s">
        <v>48</v>
      </c>
      <c r="S13" t="s">
        <v>48</v>
      </c>
      <c r="T13">
        <v>138</v>
      </c>
      <c r="U13" s="30">
        <f t="shared" si="0"/>
        <v>0.57246376811594202</v>
      </c>
      <c r="V13" s="9">
        <f t="shared" si="1"/>
        <v>1.7220172201722018E-3</v>
      </c>
      <c r="W13">
        <v>79</v>
      </c>
      <c r="X13">
        <v>14</v>
      </c>
      <c r="Y13" s="27">
        <f>W13+X13-Z13</f>
        <v>85</v>
      </c>
      <c r="Z13">
        <v>8</v>
      </c>
      <c r="AA13" s="30">
        <f t="shared" si="3"/>
        <v>0.84946236559139787</v>
      </c>
      <c r="AB13" s="15">
        <f t="shared" si="4"/>
        <v>0.15053763440860216</v>
      </c>
      <c r="AC13" s="9">
        <f t="shared" si="5"/>
        <v>8.0808080808080815E-2</v>
      </c>
      <c r="AE13" t="s">
        <v>48</v>
      </c>
      <c r="AF13" s="35">
        <v>451.44379797697366</v>
      </c>
      <c r="AG13" s="35">
        <v>163.25073377014778</v>
      </c>
      <c r="AH13" s="35">
        <v>614.69453174712146</v>
      </c>
      <c r="AI13" s="17"/>
      <c r="AJ13" s="17" t="s">
        <v>48</v>
      </c>
      <c r="AK13" s="35">
        <v>29.933928516440773</v>
      </c>
      <c r="AL13" s="35">
        <v>8.3374809345275054</v>
      </c>
      <c r="AM13" s="35">
        <v>38.271409450968278</v>
      </c>
      <c r="AO13" s="27" t="s">
        <v>48</v>
      </c>
      <c r="AP13" s="35">
        <v>451.44379797697366</v>
      </c>
      <c r="AQ13" s="35">
        <v>29.933928516440773</v>
      </c>
      <c r="AR13" s="35">
        <v>163.25073377014778</v>
      </c>
      <c r="AS13" s="35">
        <v>8.3374809345275054</v>
      </c>
      <c r="AT13" s="35">
        <v>614.69453174712146</v>
      </c>
      <c r="AU13" s="21">
        <v>38.271409450968278</v>
      </c>
      <c r="AW13" s="27" t="s">
        <v>48</v>
      </c>
      <c r="AX13" s="30">
        <f>AP13/AT13</f>
        <v>0.73441973966134555</v>
      </c>
      <c r="AY13" s="30">
        <f>AQ13/AU13</f>
        <v>0.78214857894875456</v>
      </c>
      <c r="AZ13" s="30">
        <f>AR13/AT13</f>
        <v>0.26558026033865439</v>
      </c>
      <c r="BA13" s="30">
        <f>AS13/AU13</f>
        <v>0.21785142105124547</v>
      </c>
    </row>
    <row r="14" spans="2:53" x14ac:dyDescent="0.3">
      <c r="AN14" s="54"/>
      <c r="AO14" s="54"/>
      <c r="AP14" s="54"/>
      <c r="AQ14" s="54"/>
      <c r="AR14" s="54"/>
    </row>
    <row r="16" spans="2:53" x14ac:dyDescent="0.3">
      <c r="AS16" s="54"/>
      <c r="AT16" s="54"/>
      <c r="AU16" s="54"/>
      <c r="AV16" s="54"/>
      <c r="AW16" s="54"/>
      <c r="AX16" s="54"/>
      <c r="AY16" s="54"/>
      <c r="AZ16" s="54"/>
    </row>
    <row r="17" spans="37:52" x14ac:dyDescent="0.3">
      <c r="AN17" t="s">
        <v>111</v>
      </c>
      <c r="AS17" s="54"/>
      <c r="AT17" s="54"/>
      <c r="AU17" s="54"/>
      <c r="AV17" s="54"/>
      <c r="AW17" s="54"/>
      <c r="AX17" s="54"/>
      <c r="AY17" s="54"/>
      <c r="AZ17" s="54"/>
    </row>
    <row r="18" spans="37:52" x14ac:dyDescent="0.3">
      <c r="AN18" s="27"/>
      <c r="AO18" s="34" t="s">
        <v>5</v>
      </c>
      <c r="AP18" s="34" t="s">
        <v>6</v>
      </c>
      <c r="AQ18" s="34" t="s">
        <v>6</v>
      </c>
      <c r="AR18" s="34" t="s">
        <v>5</v>
      </c>
      <c r="AS18" s="27" t="s">
        <v>61</v>
      </c>
      <c r="AT18" s="27" t="s">
        <v>61</v>
      </c>
      <c r="AV18" s="54"/>
      <c r="AW18" s="54"/>
      <c r="AX18" s="54"/>
      <c r="AY18" s="54"/>
      <c r="AZ18" s="54"/>
    </row>
    <row r="19" spans="37:52" x14ac:dyDescent="0.3">
      <c r="AK19" s="31"/>
      <c r="AL19" s="27" t="s">
        <v>65</v>
      </c>
      <c r="AN19" s="27"/>
      <c r="AO19" s="27" t="s">
        <v>41</v>
      </c>
      <c r="AP19" s="27" t="s">
        <v>41</v>
      </c>
      <c r="AQ19" s="27" t="s">
        <v>60</v>
      </c>
      <c r="AR19" s="27" t="s">
        <v>60</v>
      </c>
      <c r="AS19" s="27" t="s">
        <v>60</v>
      </c>
      <c r="AT19" s="27" t="s">
        <v>41</v>
      </c>
      <c r="AV19" s="54"/>
      <c r="AW19" s="54"/>
      <c r="AX19" s="54"/>
      <c r="AY19" s="54"/>
      <c r="AZ19" s="54"/>
    </row>
    <row r="20" spans="37:52" x14ac:dyDescent="0.3">
      <c r="AK20" s="32" t="s">
        <v>0</v>
      </c>
      <c r="AL20" s="33">
        <v>5487308</v>
      </c>
      <c r="AN20" s="27" t="s">
        <v>0</v>
      </c>
      <c r="AO20" s="64">
        <f>AP5/(SUMIF($AK$20:$AK$28,$AN20,$AL$20:$AL$28))*100000</f>
        <v>420.93347921075889</v>
      </c>
      <c r="AP20" s="64">
        <f>AR5/(SUMIF($AK$20:$AK$28,$AN20,$AL$20:$AL$28))*100000</f>
        <v>150.4831793012676</v>
      </c>
      <c r="AQ20" s="64">
        <f>AS5/(SUMIF($AK$20:$AK$28,$AN20,$AL$20:$AL$28))*100000</f>
        <v>7.8194394921630437</v>
      </c>
      <c r="AR20" s="64">
        <f>AQ5/(SUMIF($AK$20:$AK$28,$AN20,$AL$20:$AL$28))*100000</f>
        <v>28.252048156753929</v>
      </c>
      <c r="AS20" s="64">
        <f>AU5/(SUMIF($AK$20:$AK$28,$AN20,$AL$20:$AL$28))*100000</f>
        <v>36.071487648916978</v>
      </c>
      <c r="AT20" s="64">
        <f>AT5/(SUMIF($AK$20:$AK$28,$AN20,$AL$20:$AL$28))*100000</f>
        <v>571.4166585120264</v>
      </c>
      <c r="AV20" s="54"/>
      <c r="AW20" s="54"/>
      <c r="AX20" s="54"/>
      <c r="AY20" s="54"/>
      <c r="AZ20" s="54"/>
    </row>
    <row r="21" spans="37:52" x14ac:dyDescent="0.3">
      <c r="AK21" s="32" t="s">
        <v>1</v>
      </c>
      <c r="AL21" s="33">
        <v>628208</v>
      </c>
      <c r="AN21" s="27" t="s">
        <v>1</v>
      </c>
      <c r="AO21" s="64">
        <f>AP6/(SUMIF($AK$20:$AK$28,$AN21,$AL$20:$AL$28))*100000</f>
        <v>531.17989228962756</v>
      </c>
      <c r="AP21" s="64">
        <f>AR6/(SUMIF($AK$20:$AK$28,$AN21,$AL$20:$AL$28))*100000</f>
        <v>141.50671106494477</v>
      </c>
      <c r="AQ21" s="64">
        <f>AS6/(SUMIF($AK$20:$AK$28,$AN21,$AL$20:$AL$28))*100000</f>
        <v>5.920180604146295</v>
      </c>
      <c r="AR21" s="64">
        <f>AQ6/(SUMIF($AK$20:$AK$28,$AN21,$AL$20:$AL$28))*100000</f>
        <v>30.228363172001618</v>
      </c>
      <c r="AS21" s="64">
        <f>AU6/(SUMIF($AK$20:$AK$28,$AN21,$AL$20:$AL$28))*100000</f>
        <v>36.14854377614791</v>
      </c>
      <c r="AT21" s="64">
        <f>AT6/(SUMIF($AK$20:$AK$28,$AN21,$AL$20:$AL$28))*100000</f>
        <v>672.6866033545723</v>
      </c>
      <c r="AV21" s="54"/>
      <c r="AW21" s="54"/>
      <c r="AX21" s="54"/>
      <c r="AY21" s="54"/>
      <c r="AZ21" s="54"/>
    </row>
    <row r="22" spans="37:52" x14ac:dyDescent="0.3">
      <c r="AK22" s="32" t="s">
        <v>2</v>
      </c>
      <c r="AL22" s="33">
        <v>269800</v>
      </c>
      <c r="AN22" s="27" t="s">
        <v>2</v>
      </c>
      <c r="AO22" s="64">
        <f>AP7/(SUMIF($AK$20:$AK$28,$AN22,$AL$20:$AL$28))*100000</f>
        <v>371.07756554720538</v>
      </c>
      <c r="AP22" s="64">
        <f>AR7/(SUMIF($AK$20:$AK$28,$AN22,$AL$20:$AL$28))*100000</f>
        <v>84.423830878925983</v>
      </c>
      <c r="AQ22" s="64">
        <f>AS7/(SUMIF($AK$20:$AK$28,$AN22,$AL$20:$AL$28))*100000</f>
        <v>3.4048924631192015</v>
      </c>
      <c r="AR22" s="64">
        <f>AQ7/(SUMIF($AK$20:$AK$28,$AN22,$AL$20:$AL$28))*100000</f>
        <v>20.407858833686728</v>
      </c>
      <c r="AS22" s="64">
        <f>AU7/(SUMIF($AK$20:$AK$28,$AN22,$AL$20:$AL$28))*100000</f>
        <v>23.812751296805931</v>
      </c>
      <c r="AT22" s="64">
        <f>AT7/(SUMIF($AK$20:$AK$28,$AN22,$AL$20:$AL$28))*100000</f>
        <v>455.50139642613135</v>
      </c>
      <c r="AV22" s="54"/>
      <c r="AW22" s="54"/>
      <c r="AX22" s="54"/>
      <c r="AY22" s="54"/>
      <c r="AZ22" s="54"/>
    </row>
    <row r="23" spans="37:52" x14ac:dyDescent="0.3">
      <c r="AK23" s="32" t="s">
        <v>3</v>
      </c>
      <c r="AL23" s="33">
        <v>214605</v>
      </c>
      <c r="AN23" s="27" t="s">
        <v>3</v>
      </c>
      <c r="AO23" s="64">
        <f>AP8/(SUMIF($AK$20:$AK$28,$AN23,$AL$20:$AL$28))*100000</f>
        <v>446.37046641510432</v>
      </c>
      <c r="AP23" s="64">
        <f>AR8/(SUMIF($AK$20:$AK$28,$AN23,$AL$20:$AL$28))*100000</f>
        <v>111.24411731207445</v>
      </c>
      <c r="AQ23" s="64">
        <f>AS8/(SUMIF($AK$20:$AK$28,$AN23,$AL$20:$AL$28))*100000</f>
        <v>4.0330454636686071</v>
      </c>
      <c r="AR23" s="64">
        <f>AQ8/(SUMIF($AK$20:$AK$28,$AN23,$AL$20:$AL$28))*100000</f>
        <v>24.628209056284494</v>
      </c>
      <c r="AS23" s="64">
        <f>AU8/(SUMIF($AK$20:$AK$28,$AN23,$AL$20:$AL$28))*100000</f>
        <v>28.661254519953104</v>
      </c>
      <c r="AT23" s="64">
        <f>AT8/(SUMIF($AK$20:$AK$28,$AN23,$AL$20:$AL$28))*100000</f>
        <v>557.6145837271788</v>
      </c>
      <c r="AV23" s="54"/>
      <c r="AW23" s="54"/>
      <c r="AX23" s="54"/>
      <c r="AY23" s="54"/>
      <c r="AZ23" s="54"/>
    </row>
    <row r="24" spans="37:52" x14ac:dyDescent="0.3">
      <c r="AK24" s="32" t="s">
        <v>47</v>
      </c>
      <c r="AL24" s="33">
        <v>75514</v>
      </c>
      <c r="AN24" s="27" t="s">
        <v>35</v>
      </c>
      <c r="AO24" s="64">
        <f>AP9/(SUMIF($AK$20:$AK$28,$AN24,$AL$20:$AL$28))*100000</f>
        <v>350.73035234023354</v>
      </c>
      <c r="AP24" s="64">
        <f>AR9/(SUMIF($AK$20:$AK$28,$AN24,$AL$20:$AL$28))*100000</f>
        <v>202.90385080654355</v>
      </c>
      <c r="AQ24" s="64">
        <f>AS9/(SUMIF($AK$20:$AK$28,$AN24,$AL$20:$AL$28))*100000</f>
        <v>8.9404385259520147</v>
      </c>
      <c r="AR24" s="64">
        <f>AQ9/(SUMIF($AK$20:$AK$28,$AN24,$AL$20:$AL$28))*100000</f>
        <v>19.233761094899542</v>
      </c>
      <c r="AS24" s="64">
        <f>AU9/(SUMIF($AK$20:$AK$28,$AN24,$AL$20:$AL$28))*100000</f>
        <v>28.17419962085156</v>
      </c>
      <c r="AT24" s="64">
        <f>AT9/(SUMIF($AK$20:$AK$28,$AN24,$AL$20:$AL$28))*100000</f>
        <v>553.63420314677705</v>
      </c>
      <c r="AV24" s="54"/>
      <c r="AW24" s="54"/>
      <c r="AX24" s="54"/>
      <c r="AY24" s="54"/>
      <c r="AZ24" s="54"/>
    </row>
    <row r="25" spans="37:52" x14ac:dyDescent="0.3">
      <c r="AK25" s="32" t="s">
        <v>48</v>
      </c>
      <c r="AL25" s="33">
        <v>112119</v>
      </c>
      <c r="AN25" s="27" t="s">
        <v>37</v>
      </c>
      <c r="AO25" s="64">
        <f>AP10/(SUMIF($AK$20:$AK$28,$AN25,$AL$20:$AL$28))*100000</f>
        <v>556.78570991100719</v>
      </c>
      <c r="AP25" s="64">
        <f>AR10/(SUMIF($AK$20:$AK$28,$AN25,$AL$20:$AL$28))*100000</f>
        <v>163.90360227308136</v>
      </c>
      <c r="AQ25" s="64">
        <f>AS10/(SUMIF($AK$20:$AK$28,$AN25,$AL$20:$AL$28))*100000</f>
        <v>7.0575928803811578</v>
      </c>
      <c r="AR25" s="64">
        <f>AQ10/(SUMIF($AK$20:$AK$28,$AN25,$AL$20:$AL$28))*100000</f>
        <v>35.958718277294984</v>
      </c>
      <c r="AS25" s="64">
        <f>AU10/(SUMIF($AK$20:$AK$28,$AN25,$AL$20:$AL$28))*100000</f>
        <v>43.016311157676142</v>
      </c>
      <c r="AT25" s="64">
        <f>AT10/(SUMIF($AK$20:$AK$28,$AN25,$AL$20:$AL$28))*100000</f>
        <v>720.68931218408875</v>
      </c>
      <c r="AV25" s="54"/>
      <c r="AW25" s="54"/>
      <c r="AX25" s="54"/>
      <c r="AY25" s="54"/>
      <c r="AZ25" s="54"/>
    </row>
    <row r="26" spans="37:52" x14ac:dyDescent="0.3">
      <c r="AK26" s="32" t="s">
        <v>35</v>
      </c>
      <c r="AL26" s="33">
        <v>198525</v>
      </c>
      <c r="AN26" s="27" t="s">
        <v>40</v>
      </c>
      <c r="AO26" s="64">
        <f>AP11/(SUMIF($AK$20:$AK$28,$AN26,$AL$20:$AL$28))*100000</f>
        <v>483.1131459765773</v>
      </c>
      <c r="AP26" s="64">
        <f>AR11/(SUMIF($AK$20:$AK$28,$AN26,$AL$20:$AL$28))*100000</f>
        <v>184.70603786703279</v>
      </c>
      <c r="AQ26" s="64">
        <f>AS11/(SUMIF($AK$20:$AK$28,$AN26,$AL$20:$AL$28))*100000</f>
        <v>6.6188556075474034</v>
      </c>
      <c r="AR26" s="64">
        <f>AQ11/(SUMIF($AK$20:$AK$28,$AN26,$AL$20:$AL$28))*100000</f>
        <v>31.479354830204219</v>
      </c>
      <c r="AS26" s="64">
        <f>AU11/(SUMIF($AK$20:$AK$28,$AN26,$AL$20:$AL$28))*100000</f>
        <v>38.098210437751618</v>
      </c>
      <c r="AT26" s="64">
        <f>AT11/(SUMIF($AK$20:$AK$28,$AN26,$AL$20:$AL$28))*100000</f>
        <v>667.81918384361018</v>
      </c>
      <c r="AV26" s="54"/>
      <c r="AW26" s="54"/>
      <c r="AX26" s="54"/>
      <c r="AY26" s="54"/>
      <c r="AZ26" s="54"/>
    </row>
    <row r="27" spans="37:52" x14ac:dyDescent="0.3">
      <c r="AK27" s="32" t="s">
        <v>37</v>
      </c>
      <c r="AL27" s="33">
        <v>225118</v>
      </c>
      <c r="AN27" s="27" t="s">
        <v>47</v>
      </c>
      <c r="AO27" s="64">
        <f>AP12/(SUMIF($AK$20:$AK$28,$AN27,$AL$20:$AL$28))*100000</f>
        <v>546.10594315395872</v>
      </c>
      <c r="AP27" s="64">
        <f>AR12/(SUMIF($AK$20:$AK$28,$AN27,$AL$20:$AL$28))*100000</f>
        <v>291.15432635862044</v>
      </c>
      <c r="AQ27" s="64">
        <f>AS12/(SUMIF($AK$20:$AK$28,$AN27,$AL$20:$AL$28))*100000</f>
        <v>15.265560333223736</v>
      </c>
      <c r="AR27" s="64">
        <f>AQ12/(SUMIF($AK$20:$AK$28,$AN27,$AL$20:$AL$28))*100000</f>
        <v>36.760265882742104</v>
      </c>
      <c r="AS27" s="64">
        <f>AU12/(SUMIF($AK$20:$AK$28,$AN27,$AL$20:$AL$28))*100000</f>
        <v>52.025826215965836</v>
      </c>
      <c r="AT27" s="64">
        <f>AT12/(SUMIF($AK$20:$AK$28,$AN27,$AL$20:$AL$28))*100000</f>
        <v>837.26026951257904</v>
      </c>
      <c r="AV27" s="54"/>
      <c r="AW27" s="54"/>
      <c r="AX27" s="54"/>
      <c r="AY27" s="54"/>
      <c r="AZ27" s="54"/>
    </row>
    <row r="28" spans="37:52" x14ac:dyDescent="0.3">
      <c r="AK28" s="32" t="s">
        <v>40</v>
      </c>
      <c r="AL28" s="33">
        <v>185908</v>
      </c>
      <c r="AN28" s="27" t="s">
        <v>48</v>
      </c>
      <c r="AO28" s="64">
        <f>AP13/(SUMIF($AK$20:$AK$28,$AN28,$AL$20:$AL$28))*100000</f>
        <v>402.6470071771721</v>
      </c>
      <c r="AP28" s="64">
        <f>AR13/(SUMIF($AK$20:$AK$28,$AN28,$AL$20:$AL$28))*100000</f>
        <v>145.60487853989758</v>
      </c>
      <c r="AQ28" s="64">
        <f>AS13/(SUMIF($AK$20:$AK$28,$AN28,$AL$20:$AL$28))*100000</f>
        <v>7.4362783600705553</v>
      </c>
      <c r="AR28" s="64">
        <f>AQ13/(SUMIF($AK$20:$AK$28,$AN28,$AL$20:$AL$28))*100000</f>
        <v>26.698354887611178</v>
      </c>
      <c r="AS28" s="64">
        <f>AU13/(SUMIF($AK$20:$AK$28,$AN28,$AL$20:$AL$28))*100000</f>
        <v>34.134633247681734</v>
      </c>
      <c r="AT28" s="64">
        <f>AT13/(SUMIF($AK$20:$AK$28,$AN28,$AL$20:$AL$28))*100000</f>
        <v>548.25188571706974</v>
      </c>
    </row>
    <row r="29" spans="37:52" x14ac:dyDescent="0.3">
      <c r="AN29" s="55"/>
      <c r="AO29" s="55"/>
      <c r="AP29" s="55"/>
      <c r="AQ29" s="55"/>
      <c r="AR29" s="29"/>
      <c r="AT29" s="29"/>
    </row>
    <row r="33" spans="16:49" x14ac:dyDescent="0.3"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6:49" x14ac:dyDescent="0.3"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6:49" x14ac:dyDescent="0.3"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6:49" x14ac:dyDescent="0.3"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6:49" x14ac:dyDescent="0.3"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6:49" x14ac:dyDescent="0.3"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6:49" x14ac:dyDescent="0.3"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6:49" x14ac:dyDescent="0.3"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6:49" x14ac:dyDescent="0.3"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6:49" x14ac:dyDescent="0.3"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6:49" x14ac:dyDescent="0.3">
      <c r="P43" s="27"/>
      <c r="Q43" s="27"/>
      <c r="R43" s="27"/>
      <c r="S43" s="27"/>
      <c r="T43" s="27"/>
      <c r="U43" s="27"/>
      <c r="V43" s="27"/>
      <c r="W43" s="27"/>
      <c r="X43" s="27"/>
      <c r="Y43" s="27"/>
      <c r="AW43" s="29"/>
    </row>
    <row r="44" spans="16:49" x14ac:dyDescent="0.3"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6:49" x14ac:dyDescent="0.3"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6:49" x14ac:dyDescent="0.3"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6:49" x14ac:dyDescent="0.3"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6:49" x14ac:dyDescent="0.3"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6:39" x14ac:dyDescent="0.3">
      <c r="P49" s="27"/>
      <c r="Q49" s="27"/>
      <c r="R49" s="27"/>
      <c r="S49" s="27"/>
      <c r="T49" s="27"/>
      <c r="U49" s="27"/>
      <c r="V49" s="27"/>
      <c r="W49" s="27"/>
      <c r="X49" s="27"/>
      <c r="Y49" s="27"/>
      <c r="AL49" s="32"/>
      <c r="AM49" s="33"/>
    </row>
    <row r="50" spans="16:39" x14ac:dyDescent="0.3">
      <c r="P50" s="27"/>
      <c r="Q50" s="27"/>
      <c r="R50" s="27"/>
      <c r="S50" s="27"/>
      <c r="T50" s="27"/>
      <c r="U50" s="27"/>
      <c r="V50" s="27"/>
      <c r="W50" s="27"/>
      <c r="X50" s="27"/>
      <c r="Y50" s="27"/>
      <c r="AL50" s="32"/>
      <c r="AM50" s="33"/>
    </row>
    <row r="51" spans="16:39" x14ac:dyDescent="0.3">
      <c r="P51" s="27"/>
      <c r="Q51" s="27"/>
      <c r="R51" s="27"/>
      <c r="S51" s="27"/>
      <c r="T51" s="27"/>
      <c r="U51" s="27"/>
      <c r="V51" s="27"/>
      <c r="W51" s="27"/>
      <c r="X51" s="27"/>
      <c r="Y51" s="27"/>
      <c r="AL51" s="32"/>
      <c r="AM51" s="33"/>
    </row>
    <row r="52" spans="16:39" x14ac:dyDescent="0.3">
      <c r="P52" s="27"/>
      <c r="Q52" s="27"/>
      <c r="R52" s="27"/>
      <c r="S52" s="27"/>
      <c r="T52" s="27"/>
      <c r="U52" s="27"/>
      <c r="V52" s="27"/>
      <c r="W52" s="27"/>
      <c r="X52" s="27"/>
      <c r="Y52" s="27"/>
      <c r="AL52" s="32"/>
      <c r="AM52" s="33"/>
    </row>
    <row r="53" spans="16:39" x14ac:dyDescent="0.3"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6:39" x14ac:dyDescent="0.3"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6:39" x14ac:dyDescent="0.3"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6:39" x14ac:dyDescent="0.3"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6:39" x14ac:dyDescent="0.3"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6:39" x14ac:dyDescent="0.3"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6:39" x14ac:dyDescent="0.3">
      <c r="P59" s="27"/>
      <c r="Q59" s="27"/>
      <c r="R59" s="27"/>
      <c r="S59" s="27"/>
      <c r="T59" s="27"/>
      <c r="U59" s="27"/>
      <c r="V59" s="27"/>
      <c r="W59" s="27"/>
      <c r="X59" s="27"/>
      <c r="Y59" s="27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</vt:lpstr>
      <vt:lpstr>Taustatiedot</vt:lpstr>
      <vt:lpstr>Kulkutavat</vt:lpstr>
      <vt:lpstr>Koko maa</vt:lpstr>
      <vt:lpstr>Kaupungit</vt:lpstr>
      <vt:lpstr>Koonti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Lehtomäki Zrim Heli</dc:creator>
  <cp:lastModifiedBy>Lehtomäki Heli</cp:lastModifiedBy>
  <dcterms:created xsi:type="dcterms:W3CDTF">2020-08-04T13:55:49Z</dcterms:created>
  <dcterms:modified xsi:type="dcterms:W3CDTF">2021-04-12T19:34:25Z</dcterms:modified>
</cp:coreProperties>
</file>