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<sst xmlns="http://schemas.openxmlformats.org/spreadsheetml/2006/main" count="10" uniqueCount="7">
  <si>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Mean</t>
  </si>
  <si>
    <t>+2SD</t>
  </si>
  <si>
    <t>-2SD</t>
  </si>
  <si>
    <t>Age (months)</t>
  </si>
  <si>
    <t>Scaling factor from the picture: http://www.verkkoklinikka.fi/laskurit/kasvu/ [1 cm corresponds to 2.564kg in picture]</t>
  </si>
  <si>
    <t>Height girls</t>
  </si>
  <si>
    <t>Height boys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</si>
</sst>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 quotePrefix="1">
      <alignment/>
    </xf>
    <xf numFmtId="0" fontId="0" fillId="0" borderId="3" xfId="0" applyBorder="1" applyAlignment="1">
      <alignment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7" fontId="0" fillId="0" borderId="4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Sheet1!$A$3:$A$27</c:f>
              <c:numCache/>
            </c:numRef>
          </c:xVal>
          <c:yVal>
            <c:numRef>
              <c:f>Sheet1!$B$3:$B$27</c:f>
              <c:numCache/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-2SD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Sheet1!$A$3:$A$27</c:f>
              <c:numCache/>
            </c:numRef>
          </c:xVal>
          <c:yVal>
            <c:numRef>
              <c:f>Sheet1!$C$3:$C$27</c:f>
              <c:numCache/>
            </c:numRef>
          </c:y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+2SD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Sheet1!$A$3:$A$27</c:f>
              <c:numCache/>
            </c:numRef>
          </c:xVal>
          <c:yVal>
            <c:numRef>
              <c:f>Sheet1!$D$3:$D$27</c:f>
              <c:numCache/>
            </c:numRef>
          </c:yVal>
          <c:smooth val="0"/>
        </c:ser>
        <c:axId val="53378735"/>
        <c:axId val="10646568"/>
      </c:scatterChart>
      <c:valAx>
        <c:axId val="53378735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46568"/>
        <c:crosses val="autoZero"/>
        <c:crossBetween val="midCat"/>
        <c:dispUnits/>
      </c:valAx>
      <c:valAx>
        <c:axId val="1064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Bodyweight of Finnish girls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787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Sheet1!$A$3:$A$27</c:f>
              <c:numCache/>
            </c:numRef>
          </c:xVal>
          <c:yVal>
            <c:numRef>
              <c:f>Sheet1!$E$3:$E$27</c:f>
              <c:numCache/>
            </c:numRef>
          </c:yVal>
          <c:smooth val="0"/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-2SD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Sheet1!$A$3:$A$27</c:f>
              <c:numCache/>
            </c:numRef>
          </c:xVal>
          <c:yVal>
            <c:numRef>
              <c:f>Sheet1!$F$3:$F$27</c:f>
              <c:numCache/>
            </c:numRef>
          </c:yVal>
          <c:smooth val="0"/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+2SD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Sheet1!$A$3:$A$27</c:f>
              <c:numCache/>
            </c:numRef>
          </c:xVal>
          <c:yVal>
            <c:numRef>
              <c:f>Sheet1!$G$3:$G$27</c:f>
              <c:numCache/>
            </c:numRef>
          </c:yVal>
          <c:smooth val="0"/>
        </c:ser>
        <c:axId val="28710249"/>
        <c:axId val="57065650"/>
      </c:scatterChart>
      <c:valAx>
        <c:axId val="28710249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65650"/>
        <c:crosses val="autoZero"/>
        <c:crossBetween val="midCat"/>
        <c:dispUnits/>
      </c:valAx>
      <c:valAx>
        <c:axId val="57065650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Bodyweight of Finnish boys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102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28575</xdr:rowOff>
    </xdr:from>
    <xdr:to>
      <xdr:col>17</xdr:col>
      <xdr:colOff>438150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105525" y="361950"/>
        <a:ext cx="59055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26</xdr:row>
      <xdr:rowOff>66675</xdr:rowOff>
    </xdr:from>
    <xdr:to>
      <xdr:col>17</xdr:col>
      <xdr:colOff>438150</xdr:colOff>
      <xdr:row>50</xdr:row>
      <xdr:rowOff>28575</xdr:rowOff>
    </xdr:to>
    <xdr:graphicFrame>
      <xdr:nvGraphicFramePr>
        <xdr:cNvPr id="2" name="Chart 2"/>
        <xdr:cNvGraphicFramePr/>
      </xdr:nvGraphicFramePr>
      <xdr:xfrm>
        <a:off x="6105525" y="4286250"/>
        <a:ext cx="59055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workbookViewId="0" topLeftCell="A1">
      <selection activeCell="W10" sqref="W10"/>
    </sheetView>
  </sheetViews>
  <sheetFormatPr defaultColWidth="9.140625" defaultRowHeight="12.75"/>
  <cols>
    <col min="1" max="1" width="14.7109375" style="0" bestFit="1" customWidth="1"/>
    <col min="2" max="2" width="11.57421875" style="0" bestFit="1" customWidth="1"/>
    <col min="3" max="3" width="10.57421875" style="0" bestFit="1" customWidth="1"/>
    <col min="4" max="5" width="11.57421875" style="0" bestFit="1" customWidth="1"/>
    <col min="6" max="6" width="10.57421875" style="0" bestFit="1" customWidth="1"/>
    <col min="7" max="7" width="11.57421875" style="0" bestFit="1" customWidth="1"/>
    <col min="20" max="20" width="10.7109375" style="0" customWidth="1"/>
    <col min="22" max="22" width="12.7109375" style="0" customWidth="1"/>
    <col min="23" max="23" width="20.00390625" style="0" customWidth="1"/>
    <col min="26" max="26" width="13.00390625" style="0" customWidth="1"/>
  </cols>
  <sheetData>
    <row r="1" spans="2:26" ht="12.75">
      <c r="B1" t="s">
        <v>5</v>
      </c>
      <c r="E1" s="1" t="s">
        <v>6</v>
      </c>
      <c r="F1" s="2"/>
      <c r="G1" s="2"/>
      <c r="I1" t="s">
        <v>4</v>
      </c>
      <c r="T1" s="12"/>
      <c r="U1" s="11"/>
      <c r="V1" s="11"/>
      <c r="W1" s="11"/>
      <c r="X1" s="12"/>
      <c r="Y1" s="11"/>
      <c r="Z1" s="11"/>
    </row>
    <row r="2" spans="1:27" ht="13.5" thickBot="1">
      <c r="A2" s="3" t="s">
        <v>3</v>
      </c>
      <c r="B2" s="3" t="s">
        <v>0</v>
      </c>
      <c r="C2" s="4" t="s">
        <v>2</v>
      </c>
      <c r="D2" s="4" t="s">
        <v>1</v>
      </c>
      <c r="E2" s="5" t="s">
        <v>0</v>
      </c>
      <c r="F2" s="4" t="s">
        <v>2</v>
      </c>
      <c r="G2" s="4" t="s">
        <v>1</v>
      </c>
      <c r="I2">
        <f>(30/7.8)*2</f>
        <v>7.6923076923076925</v>
      </c>
      <c r="S2" s="8"/>
      <c r="T2" s="12"/>
      <c r="U2" s="12"/>
      <c r="V2" s="12"/>
      <c r="W2" s="12"/>
      <c r="X2" s="12"/>
      <c r="Y2" s="12"/>
      <c r="Z2" s="12"/>
      <c r="AA2" s="8"/>
    </row>
    <row r="3" spans="1:26" ht="12.75">
      <c r="A3">
        <v>0</v>
      </c>
      <c r="B3" s="6">
        <f>40+1.45*I2</f>
        <v>51.15384615384615</v>
      </c>
      <c r="C3" s="6">
        <f>40+0.9*I2</f>
        <v>46.92307692307692</v>
      </c>
      <c r="D3" s="6">
        <f>40+2.05*I2</f>
        <v>55.76923076923077</v>
      </c>
      <c r="E3" s="7">
        <f>40+1.42*$I$2</f>
        <v>50.92307692307692</v>
      </c>
      <c r="F3" s="7">
        <f>40+0.9*I2</f>
        <v>46.92307692307692</v>
      </c>
      <c r="G3" s="7">
        <f>40+1.95*I2</f>
        <v>55</v>
      </c>
      <c r="T3" s="11"/>
      <c r="U3" s="11"/>
      <c r="V3" s="11"/>
      <c r="W3" s="11"/>
      <c r="X3" s="11"/>
      <c r="Y3" s="11"/>
      <c r="Z3" s="11"/>
    </row>
    <row r="4" spans="1:26" ht="12.75">
      <c r="A4">
        <v>1</v>
      </c>
      <c r="B4" s="6">
        <f>40+1.9*I2</f>
        <v>54.61538461538461</v>
      </c>
      <c r="C4" s="6">
        <f>40+1.35*I2</f>
        <v>50.38461538461539</v>
      </c>
      <c r="D4" s="6">
        <f>40+2.45*I2</f>
        <v>58.84615384615385</v>
      </c>
      <c r="E4" s="7">
        <f>40+1.95*I2</f>
        <v>55</v>
      </c>
      <c r="F4" s="7">
        <f>40+1.35*I2</f>
        <v>50.38461538461539</v>
      </c>
      <c r="G4" s="7">
        <f>40+2.53*I2</f>
        <v>59.46153846153846</v>
      </c>
      <c r="T4" s="11"/>
      <c r="U4" s="11"/>
      <c r="V4" s="11"/>
      <c r="W4" s="11"/>
      <c r="X4" s="11"/>
      <c r="Y4" s="11"/>
      <c r="Z4" s="11"/>
    </row>
    <row r="5" spans="1:26" ht="12.75">
      <c r="A5">
        <v>2</v>
      </c>
      <c r="B5" s="6">
        <f>40+2.3*I2</f>
        <v>57.69230769230769</v>
      </c>
      <c r="C5" s="6">
        <f>40+1.78*I2</f>
        <v>53.69230769230769</v>
      </c>
      <c r="D5" s="6">
        <f>40+2.88*I2</f>
        <v>62.15384615384615</v>
      </c>
      <c r="E5" s="7">
        <f>40+2.39*I2</f>
        <v>58.38461538461539</v>
      </c>
      <c r="F5" s="7">
        <f>40+1.76*I2</f>
        <v>53.53846153846154</v>
      </c>
      <c r="G5" s="7">
        <f>40+3*I2</f>
        <v>63.07692307692308</v>
      </c>
      <c r="T5" s="11"/>
      <c r="U5" s="11"/>
      <c r="V5" s="11"/>
      <c r="W5" s="11"/>
      <c r="X5" s="11"/>
      <c r="Y5" s="11"/>
      <c r="Z5" s="11"/>
    </row>
    <row r="6" spans="1:26" ht="12.75">
      <c r="A6">
        <v>3</v>
      </c>
      <c r="B6" s="6">
        <f>40+2.72*I2</f>
        <v>60.92307692307693</v>
      </c>
      <c r="C6" s="6">
        <f>40+2.15*I2</f>
        <v>56.53846153846153</v>
      </c>
      <c r="D6" s="6">
        <f>40+3.2*I2</f>
        <v>64.61538461538461</v>
      </c>
      <c r="E6" s="7">
        <f>40+2.75*I2</f>
        <v>61.15384615384615</v>
      </c>
      <c r="F6" s="7">
        <f>40+2.15*I2</f>
        <v>56.53846153846153</v>
      </c>
      <c r="G6" s="7">
        <f>40+3.35*I2</f>
        <v>65.76923076923077</v>
      </c>
      <c r="T6" s="11"/>
      <c r="U6" s="11"/>
      <c r="V6" s="11"/>
      <c r="W6" s="11"/>
      <c r="X6" s="11"/>
      <c r="Y6" s="11"/>
      <c r="Z6" s="11"/>
    </row>
    <row r="7" spans="1:26" ht="12.75">
      <c r="A7">
        <v>4</v>
      </c>
      <c r="B7" s="6">
        <f>40+3*I2</f>
        <v>63.07692307692308</v>
      </c>
      <c r="C7" s="6">
        <f>40+2.45*I2</f>
        <v>58.84615384615385</v>
      </c>
      <c r="D7" s="6">
        <f>40+3.55*I2</f>
        <v>67.3076923076923</v>
      </c>
      <c r="E7" s="7">
        <f>40+3.13*I2</f>
        <v>64.07692307692308</v>
      </c>
      <c r="F7" s="7">
        <f>40+2.46*I2</f>
        <v>58.92307692307692</v>
      </c>
      <c r="G7" s="7">
        <f>40+3.8*I2</f>
        <v>69.23076923076923</v>
      </c>
      <c r="T7" s="11"/>
      <c r="U7" s="11"/>
      <c r="V7" s="11"/>
      <c r="W7" s="11"/>
      <c r="X7" s="11"/>
      <c r="Y7" s="11"/>
      <c r="Z7" s="11"/>
    </row>
    <row r="8" spans="1:26" ht="12.75">
      <c r="A8">
        <v>5</v>
      </c>
      <c r="B8" s="6">
        <f>40+3.25*I2</f>
        <v>65</v>
      </c>
      <c r="C8" s="6">
        <f>40+2.7*I2</f>
        <v>60.769230769230774</v>
      </c>
      <c r="D8" s="6">
        <f>40+3.85*I2</f>
        <v>69.61538461538461</v>
      </c>
      <c r="E8" s="7">
        <f>40+3.43*I2</f>
        <v>66.38461538461539</v>
      </c>
      <c r="F8" s="7">
        <f>40+2.75*I2</f>
        <v>61.15384615384615</v>
      </c>
      <c r="G8" s="7">
        <f>40+4.08*I2</f>
        <v>71.38461538461539</v>
      </c>
      <c r="T8" s="11"/>
      <c r="U8" s="11"/>
      <c r="V8" s="11"/>
      <c r="W8" s="11"/>
      <c r="X8" s="11"/>
      <c r="Y8" s="11"/>
      <c r="Z8" s="11"/>
    </row>
    <row r="9" spans="1:26" ht="12.75">
      <c r="A9">
        <v>6</v>
      </c>
      <c r="B9" s="6">
        <f>40+3.45*I2</f>
        <v>66.53846153846155</v>
      </c>
      <c r="C9" s="6">
        <f>40+2.88*I2</f>
        <v>62.15384615384615</v>
      </c>
      <c r="D9" s="6">
        <f>40+4.05*I2</f>
        <v>71.15384615384616</v>
      </c>
      <c r="E9" s="7">
        <f>40+3.66*I2</f>
        <v>68.15384615384616</v>
      </c>
      <c r="F9" s="7">
        <f>40+3*I2</f>
        <v>63.07692307692308</v>
      </c>
      <c r="G9" s="7">
        <f>40+4.38*I2</f>
        <v>73.6923076923077</v>
      </c>
      <c r="T9" s="11"/>
      <c r="U9" s="11"/>
      <c r="V9" s="11"/>
      <c r="W9" s="11"/>
      <c r="X9" s="11"/>
      <c r="Y9" s="11"/>
      <c r="Z9" s="11"/>
    </row>
    <row r="10" spans="1:26" ht="12.75">
      <c r="A10">
        <v>7</v>
      </c>
      <c r="B10" s="6">
        <f>40+3.7*I2</f>
        <v>68.46153846153847</v>
      </c>
      <c r="C10" s="6">
        <f>40+3.05*I2</f>
        <v>63.46153846153846</v>
      </c>
      <c r="D10" s="6">
        <f>40+4.32*I2</f>
        <v>73.23076923076923</v>
      </c>
      <c r="E10" s="7">
        <f>40+3.9*I2</f>
        <v>70</v>
      </c>
      <c r="F10" s="7">
        <f>40+3.18*I2</f>
        <v>64.46153846153847</v>
      </c>
      <c r="G10" s="7">
        <f>40+4.65*I2</f>
        <v>75.76923076923077</v>
      </c>
      <c r="T10" s="11"/>
      <c r="U10" s="11"/>
      <c r="V10" s="11"/>
      <c r="W10" s="11"/>
      <c r="X10" s="11"/>
      <c r="Y10" s="11"/>
      <c r="Z10" s="11"/>
    </row>
    <row r="11" spans="1:26" ht="12.75">
      <c r="A11">
        <v>8</v>
      </c>
      <c r="B11" s="6">
        <f>40+3.9*I2</f>
        <v>70</v>
      </c>
      <c r="C11" s="6">
        <f>40+3.28*I2</f>
        <v>65.23076923076923</v>
      </c>
      <c r="D11" s="6">
        <f>40+4.55*I2</f>
        <v>75</v>
      </c>
      <c r="E11" s="7">
        <f>40+4.09*I2</f>
        <v>71.46153846153845</v>
      </c>
      <c r="F11" s="7">
        <f>40+3.35*I2</f>
        <v>65.76923076923077</v>
      </c>
      <c r="G11" s="7">
        <f>40+4.8*I2</f>
        <v>76.92307692307692</v>
      </c>
      <c r="T11" s="11"/>
      <c r="U11" s="11"/>
      <c r="V11" s="11"/>
      <c r="W11" s="11"/>
      <c r="X11" s="11"/>
      <c r="Y11" s="11"/>
      <c r="Z11" s="11"/>
    </row>
    <row r="12" spans="1:26" ht="12.75">
      <c r="A12">
        <v>9</v>
      </c>
      <c r="B12" s="6">
        <f>40+4.05*I2</f>
        <v>71.15384615384616</v>
      </c>
      <c r="C12" s="6">
        <f>40+3.45*I2</f>
        <v>66.53846153846155</v>
      </c>
      <c r="D12" s="6">
        <f>40+4.72*I2</f>
        <v>76.3076923076923</v>
      </c>
      <c r="E12" s="7">
        <f>40+4.26*I2</f>
        <v>72.76923076923077</v>
      </c>
      <c r="F12" s="7">
        <f>40+3.5*I2</f>
        <v>66.92307692307692</v>
      </c>
      <c r="G12" s="7">
        <f>40+5.02*I2</f>
        <v>78.61538461538461</v>
      </c>
      <c r="T12" s="11"/>
      <c r="U12" s="11"/>
      <c r="V12" s="11"/>
      <c r="W12" s="11"/>
      <c r="X12" s="11"/>
      <c r="Y12" s="11"/>
      <c r="Z12" s="11"/>
    </row>
    <row r="13" spans="1:26" ht="12.75">
      <c r="A13">
        <v>10</v>
      </c>
      <c r="B13" s="6">
        <f>40+4.2*I2</f>
        <v>72.3076923076923</v>
      </c>
      <c r="C13" s="6">
        <f>40+3.58*I2</f>
        <v>67.53846153846155</v>
      </c>
      <c r="D13" s="6">
        <f>40+4.9*I2</f>
        <v>77.6923076923077</v>
      </c>
      <c r="E13" s="7">
        <f>40+4.4*I2</f>
        <v>73.84615384615384</v>
      </c>
      <c r="F13" s="7">
        <f>40+3.66*I2</f>
        <v>68.15384615384616</v>
      </c>
      <c r="G13" s="7">
        <f>40+5.15*I2</f>
        <v>79.61538461538461</v>
      </c>
      <c r="T13" s="11"/>
      <c r="U13" s="11"/>
      <c r="V13" s="11"/>
      <c r="W13" s="11"/>
      <c r="X13" s="11"/>
      <c r="Y13" s="11"/>
      <c r="Z13" s="11"/>
    </row>
    <row r="14" spans="1:26" ht="12.75">
      <c r="A14">
        <v>11</v>
      </c>
      <c r="B14" s="6">
        <f>40+4.38*I2</f>
        <v>73.6923076923077</v>
      </c>
      <c r="C14" s="6">
        <f>40+3.72*I2</f>
        <v>68.61538461538461</v>
      </c>
      <c r="D14" s="6">
        <f>40+5.1*I2</f>
        <v>79.23076923076923</v>
      </c>
      <c r="E14" s="7">
        <f>40+4.57*I2</f>
        <v>75.15384615384616</v>
      </c>
      <c r="F14" s="7">
        <f>40+3.86*I2</f>
        <v>69.6923076923077</v>
      </c>
      <c r="G14" s="7">
        <f>40+5.28*I2</f>
        <v>80.61538461538461</v>
      </c>
      <c r="T14" s="11"/>
      <c r="U14" s="11"/>
      <c r="V14" s="11"/>
      <c r="W14" s="11"/>
      <c r="X14" s="11"/>
      <c r="Y14" s="11"/>
      <c r="Z14" s="11"/>
    </row>
    <row r="15" spans="1:26" ht="12.75">
      <c r="A15">
        <v>12</v>
      </c>
      <c r="B15" s="6">
        <f>40+4.55*I2</f>
        <v>75</v>
      </c>
      <c r="C15" s="6">
        <f>40+3.85*I2</f>
        <v>69.61538461538461</v>
      </c>
      <c r="D15" s="6">
        <f>40+5.25*I2</f>
        <v>80.38461538461539</v>
      </c>
      <c r="E15" s="7">
        <f>40+4.7*I2</f>
        <v>76.15384615384616</v>
      </c>
      <c r="F15" s="7">
        <f>40+3.96*I2</f>
        <v>70.46153846153847</v>
      </c>
      <c r="G15" s="7">
        <f>40+5.43*I2</f>
        <v>81.76923076923077</v>
      </c>
      <c r="T15" s="11"/>
      <c r="U15" s="11"/>
      <c r="V15" s="11"/>
      <c r="W15" s="11"/>
      <c r="X15" s="11"/>
      <c r="Y15" s="11"/>
      <c r="Z15" s="11"/>
    </row>
    <row r="16" spans="1:26" ht="12.75">
      <c r="A16">
        <v>13</v>
      </c>
      <c r="B16" s="6">
        <f>40+4.7*I2</f>
        <v>76.15384615384616</v>
      </c>
      <c r="C16" s="6">
        <f>40+3.95*I2</f>
        <v>70.38461538461539</v>
      </c>
      <c r="D16" s="6">
        <f>40+5.42*I2</f>
        <v>81.6923076923077</v>
      </c>
      <c r="E16" s="7">
        <f>40+4.8*I2</f>
        <v>76.92307692307692</v>
      </c>
      <c r="F16" s="7">
        <f>40+4.15*I2</f>
        <v>71.92307692307693</v>
      </c>
      <c r="G16" s="7">
        <f>40+5.51*I2</f>
        <v>82.38461538461539</v>
      </c>
      <c r="T16" s="11"/>
      <c r="U16" s="11"/>
      <c r="V16" s="11"/>
      <c r="W16" s="11"/>
      <c r="X16" s="11"/>
      <c r="Y16" s="11"/>
      <c r="Z16" s="11"/>
    </row>
    <row r="17" spans="1:26" ht="12.75">
      <c r="A17">
        <v>14</v>
      </c>
      <c r="B17" s="6">
        <f>40+4.8*I2</f>
        <v>76.92307692307692</v>
      </c>
      <c r="C17" s="6">
        <f>40+4.05*I2</f>
        <v>71.15384615384616</v>
      </c>
      <c r="D17" s="6">
        <f>40+5.6*I2</f>
        <v>83.07692307692307</v>
      </c>
      <c r="E17" s="7">
        <f>40+4.92*I2</f>
        <v>77.84615384615384</v>
      </c>
      <c r="F17" s="7">
        <f>40+4.21*I2</f>
        <v>72.38461538461539</v>
      </c>
      <c r="G17" s="7">
        <f>40+5.65*I2</f>
        <v>83.46153846153847</v>
      </c>
      <c r="T17" s="11"/>
      <c r="U17" s="11"/>
      <c r="V17" s="11"/>
      <c r="W17" s="11"/>
      <c r="X17" s="11"/>
      <c r="Y17" s="11"/>
      <c r="Z17" s="11"/>
    </row>
    <row r="18" spans="1:26" ht="12.75">
      <c r="A18">
        <v>15</v>
      </c>
      <c r="B18" s="6">
        <f>40+4.98*I2</f>
        <v>78.30769230769232</v>
      </c>
      <c r="C18" s="6">
        <f>40+4.2*I2</f>
        <v>72.3076923076923</v>
      </c>
      <c r="D18" s="6">
        <f>40+5.75*I2</f>
        <v>84.23076923076923</v>
      </c>
      <c r="E18" s="7">
        <f>40+5.07*I2</f>
        <v>79</v>
      </c>
      <c r="F18" s="7">
        <f>40+4.35*I2</f>
        <v>73.46153846153845</v>
      </c>
      <c r="G18" s="7">
        <f>40+5.77*I2</f>
        <v>84.38461538461539</v>
      </c>
      <c r="T18" s="11"/>
      <c r="U18" s="11"/>
      <c r="V18" s="11"/>
      <c r="W18" s="11"/>
      <c r="X18" s="11"/>
      <c r="Y18" s="11"/>
      <c r="Z18" s="11"/>
    </row>
    <row r="19" spans="1:26" ht="12.75">
      <c r="A19">
        <v>16</v>
      </c>
      <c r="B19" s="6">
        <f>40+5.1*I2</f>
        <v>79.23076923076923</v>
      </c>
      <c r="C19" s="6">
        <f>40+4.33*I2</f>
        <v>73.3076923076923</v>
      </c>
      <c r="D19" s="6">
        <f>40+5.88*I2</f>
        <v>85.23076923076923</v>
      </c>
      <c r="E19" s="7">
        <f>40+5.2*I2</f>
        <v>80</v>
      </c>
      <c r="F19" s="7">
        <f>40+4.48*I2</f>
        <v>74.46153846153847</v>
      </c>
      <c r="G19" s="7">
        <f>40+5.9*I2</f>
        <v>85.38461538461539</v>
      </c>
      <c r="T19" s="11"/>
      <c r="U19" s="11"/>
      <c r="V19" s="11"/>
      <c r="W19" s="11"/>
      <c r="X19" s="11"/>
      <c r="Y19" s="11"/>
      <c r="Z19" s="11"/>
    </row>
    <row r="20" spans="1:26" ht="12.75">
      <c r="A20">
        <v>17</v>
      </c>
      <c r="B20" s="6">
        <f>40+5.22*I2</f>
        <v>80.15384615384616</v>
      </c>
      <c r="C20" s="6">
        <f>40+4.45*I2</f>
        <v>74.23076923076923</v>
      </c>
      <c r="D20" s="6">
        <f>40+6.05*I2</f>
        <v>86.53846153846155</v>
      </c>
      <c r="E20" s="7">
        <f>40+5.34*I2</f>
        <v>81.07692307692308</v>
      </c>
      <c r="F20" s="7">
        <f>40+4.62*I2</f>
        <v>75.53846153846155</v>
      </c>
      <c r="G20" s="7">
        <f>40+6.05*I2</f>
        <v>86.53846153846155</v>
      </c>
      <c r="T20" s="11"/>
      <c r="U20" s="11"/>
      <c r="V20" s="11"/>
      <c r="W20" s="11"/>
      <c r="X20" s="11"/>
      <c r="Y20" s="11"/>
      <c r="Z20" s="11"/>
    </row>
    <row r="21" spans="1:26" ht="12.75">
      <c r="A21">
        <v>18</v>
      </c>
      <c r="B21" s="6">
        <f>40+5.35*I2</f>
        <v>81.15384615384616</v>
      </c>
      <c r="C21" s="6">
        <f>40+4.55*I2</f>
        <v>75</v>
      </c>
      <c r="D21" s="6">
        <f>40+6.18*I2</f>
        <v>87.53846153846155</v>
      </c>
      <c r="E21" s="7">
        <f>40+5.44*I2</f>
        <v>81.84615384615385</v>
      </c>
      <c r="F21" s="7">
        <f>40+4.7*I2</f>
        <v>76.15384615384616</v>
      </c>
      <c r="G21" s="7">
        <f>40+6.18*I2</f>
        <v>87.53846153846155</v>
      </c>
      <c r="T21" s="11"/>
      <c r="U21" s="11"/>
      <c r="V21" s="11"/>
      <c r="W21" s="11"/>
      <c r="X21" s="11"/>
      <c r="Y21" s="11"/>
      <c r="Z21" s="11"/>
    </row>
    <row r="22" spans="1:26" ht="12.75">
      <c r="A22">
        <v>19</v>
      </c>
      <c r="B22" s="6">
        <f>40+5.45*I2</f>
        <v>81.92307692307693</v>
      </c>
      <c r="C22" s="6">
        <f>40+4.65*I2</f>
        <v>75.76923076923077</v>
      </c>
      <c r="D22" s="6">
        <f>40+6.3*I2</f>
        <v>88.46153846153845</v>
      </c>
      <c r="E22" s="7">
        <f>40+5.57*I2</f>
        <v>82.84615384615384</v>
      </c>
      <c r="F22" s="7">
        <f>40+4.78*I2</f>
        <v>76.76923076923077</v>
      </c>
      <c r="G22" s="7">
        <f>40+6.34*I2</f>
        <v>88.76923076923077</v>
      </c>
      <c r="T22" s="11"/>
      <c r="U22" s="11"/>
      <c r="V22" s="11"/>
      <c r="W22" s="11"/>
      <c r="X22" s="11"/>
      <c r="Y22" s="11"/>
      <c r="Z22" s="11"/>
    </row>
    <row r="23" spans="1:26" ht="12.75">
      <c r="A23">
        <v>20</v>
      </c>
      <c r="B23" s="6">
        <f>40+5.62*I2</f>
        <v>83.23076923076923</v>
      </c>
      <c r="C23" s="6">
        <f>40+4.75*I2</f>
        <v>76.53846153846155</v>
      </c>
      <c r="D23" s="6">
        <f>40+6.47*I2</f>
        <v>89.76923076923077</v>
      </c>
      <c r="E23" s="7">
        <f>40+5.65*I2</f>
        <v>83.46153846153847</v>
      </c>
      <c r="F23" s="7">
        <f>40+4.88*I2</f>
        <v>77.53846153846155</v>
      </c>
      <c r="G23" s="7">
        <f>40+6.47*I2</f>
        <v>89.76923076923077</v>
      </c>
      <c r="T23" s="11"/>
      <c r="U23" s="11"/>
      <c r="V23" s="11"/>
      <c r="W23" s="11"/>
      <c r="X23" s="11"/>
      <c r="Y23" s="11"/>
      <c r="Z23" s="11"/>
    </row>
    <row r="24" spans="1:26" ht="12.75">
      <c r="A24">
        <v>21</v>
      </c>
      <c r="B24" s="6">
        <f>40+5.73*I2</f>
        <v>84.07692307692308</v>
      </c>
      <c r="C24" s="6">
        <f>40+4.85*I2</f>
        <v>77.3076923076923</v>
      </c>
      <c r="D24" s="6">
        <f>40+6.6*I2</f>
        <v>90.76923076923077</v>
      </c>
      <c r="E24" s="7">
        <f>40+5.77*I2</f>
        <v>84.38461538461539</v>
      </c>
      <c r="F24" s="7">
        <f>40+4.98*I2</f>
        <v>78.30769230769232</v>
      </c>
      <c r="G24" s="7">
        <f>40+6.62*I2</f>
        <v>90.92307692307693</v>
      </c>
      <c r="T24" s="11"/>
      <c r="U24" s="11"/>
      <c r="V24" s="11"/>
      <c r="W24" s="11"/>
      <c r="X24" s="11"/>
      <c r="Y24" s="11"/>
      <c r="Z24" s="11"/>
    </row>
    <row r="25" spans="1:26" ht="12.75">
      <c r="A25">
        <v>22</v>
      </c>
      <c r="B25" s="6">
        <f>40+5.83*I2</f>
        <v>84.84615384615384</v>
      </c>
      <c r="C25" s="6">
        <f>40+4.95*I2</f>
        <v>78.07692307692308</v>
      </c>
      <c r="D25" s="6">
        <f>40+6.73*I2</f>
        <v>91.76923076923077</v>
      </c>
      <c r="E25" s="7">
        <f>40+5.9*I2</f>
        <v>85.38461538461539</v>
      </c>
      <c r="F25" s="7">
        <f>40+5.06*I2</f>
        <v>78.92307692307692</v>
      </c>
      <c r="G25" s="7">
        <f>40+6.75*I2</f>
        <v>91.92307692307693</v>
      </c>
      <c r="T25" s="11"/>
      <c r="U25" s="11"/>
      <c r="V25" s="11"/>
      <c r="W25" s="11"/>
      <c r="X25" s="11"/>
      <c r="Y25" s="11"/>
      <c r="Z25" s="11"/>
    </row>
    <row r="26" spans="1:26" ht="12.75">
      <c r="A26">
        <v>23</v>
      </c>
      <c r="B26" s="6">
        <f>40+5.93*I2</f>
        <v>85.61538461538461</v>
      </c>
      <c r="C26" s="6">
        <f>40+5.05*I2</f>
        <v>78.84615384615384</v>
      </c>
      <c r="D26" s="6">
        <f>40+6.85*I2</f>
        <v>92.6923076923077</v>
      </c>
      <c r="E26" s="7">
        <f>40+6.05*I2</f>
        <v>86.53846153846155</v>
      </c>
      <c r="F26" s="7">
        <f>40+5.18*I2</f>
        <v>79.84615384615384</v>
      </c>
      <c r="G26" s="7">
        <f>40+6.92*I2</f>
        <v>93.23076923076923</v>
      </c>
      <c r="T26" s="11"/>
      <c r="U26" s="11"/>
      <c r="V26" s="11"/>
      <c r="W26" s="11"/>
      <c r="X26" s="11"/>
      <c r="Y26" s="11"/>
      <c r="Z26" s="11"/>
    </row>
    <row r="27" spans="1:26" ht="12.75">
      <c r="A27">
        <v>24</v>
      </c>
      <c r="B27" s="6">
        <f>40+6.05*I2</f>
        <v>86.53846153846155</v>
      </c>
      <c r="C27" s="6">
        <f>40+5.15*I2</f>
        <v>79.61538461538461</v>
      </c>
      <c r="D27" s="6">
        <f>40+6.95*I2</f>
        <v>93.46153846153847</v>
      </c>
      <c r="E27" s="10">
        <f>40+6.16*I2</f>
        <v>87.38461538461539</v>
      </c>
      <c r="F27">
        <f>40+5.25*I2</f>
        <v>80.38461538461539</v>
      </c>
      <c r="G27" s="7">
        <f>40+7.05*I2</f>
        <v>94.23076923076923</v>
      </c>
      <c r="T27" s="11"/>
      <c r="U27" s="11"/>
      <c r="V27" s="11"/>
      <c r="W27" s="11"/>
      <c r="X27" s="11"/>
      <c r="Y27" s="11"/>
      <c r="Z27" s="11"/>
    </row>
    <row r="28" spans="2:26" ht="12.75">
      <c r="B28" s="6"/>
      <c r="V28" s="9"/>
      <c r="W28" s="9"/>
      <c r="X28" s="9"/>
      <c r="Y28" s="9"/>
      <c r="Z28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KTL / YTOS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olex</dc:creator>
  <cp:keywords/>
  <dc:description/>
  <cp:lastModifiedBy>jesionek</cp:lastModifiedBy>
  <cp:lastPrinted>2009-02-26T14:01:35Z</cp:lastPrinted>
  <dcterms:created xsi:type="dcterms:W3CDTF">2008-10-01T07:32:00Z</dcterms:created>
  <dcterms:modified xsi:type="dcterms:W3CDTF">2009-05-26T10:28:17Z</dcterms:modified>
  <cp:category/>
  <cp:version/>
  <cp:contentType/>
  <cp:contentStatus/>
</cp:coreProperties>
</file>