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38" activeTab="1"/>
  </bookViews>
  <sheets>
    <sheet name="Instructions" sheetId="1" r:id="rId1"/>
    <sheet name="Apartment" sheetId="2" r:id="rId2"/>
    <sheet name="Template" sheetId="3" r:id="rId3"/>
    <sheet name="Lookup" sheetId="4" r:id="rId4"/>
  </sheets>
  <definedNames>
    <definedName name="Chairs">'Lookup'!$C$6:$C$13</definedName>
    <definedName name="Cupboards">'Lookup'!$C$14:$C$17</definedName>
    <definedName name="Dimensionslookup">'Lookup'!$C$5:$P$56</definedName>
    <definedName name="Drawers">'Lookup'!$C$18:$C$21</definedName>
    <definedName name="Equipment">'Lookup'!$C$22:$C$29</definedName>
    <definedName name="Furnituretypes">'Lookup'!$C$58:$C$65</definedName>
    <definedName name="Other">'Lookup'!$C$50:$C$56</definedName>
    <definedName name="_xlnm.Print_Area" localSheetId="1">'Apartment'!$A$1:$K$50</definedName>
    <definedName name="_xlnm.Print_Area" localSheetId="2">'Template'!$A$1:$X$40</definedName>
    <definedName name="Rooms">'Apartment'!$B$27:$K$45</definedName>
    <definedName name="Shelves">'Lookup'!$C$30:$C$36</definedName>
    <definedName name="Sofas">'Lookup'!$C$37:$C$43</definedName>
    <definedName name="Stools">'Lookup'!#REF!</definedName>
    <definedName name="Tables">'Lookup'!$C$44:$C$49</definedName>
  </definedNames>
  <calcPr fullCalcOnLoad="1"/>
</workbook>
</file>

<file path=xl/sharedStrings.xml><?xml version="1.0" encoding="utf-8"?>
<sst xmlns="http://schemas.openxmlformats.org/spreadsheetml/2006/main" count="435" uniqueCount="240">
  <si>
    <t>m</t>
  </si>
  <si>
    <r>
      <t>m</t>
    </r>
    <r>
      <rPr>
        <vertAlign val="superscript"/>
        <sz val="10"/>
        <rFont val="Arial"/>
        <family val="2"/>
      </rPr>
      <t>2</t>
    </r>
  </si>
  <si>
    <t>(number)</t>
  </si>
  <si>
    <t>Unit of measure</t>
  </si>
  <si>
    <t>Value</t>
  </si>
  <si>
    <t>Number of living floors in the residence</t>
  </si>
  <si>
    <t>Rooms</t>
  </si>
  <si>
    <t>Ventilation system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</si>
  <si>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</si>
  <si>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</si>
  <si>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</si>
  <si>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</si>
  <si>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</si>
  <si>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</si>
  <si>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</si>
  <si>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</si>
  <si>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</si>
  <si>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</si>
  <si>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</si>
  <si>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Occupants, adults</t>
  </si>
  <si>
    <t>Occupants, children</t>
  </si>
  <si>
    <t xml:space="preserve">o full mechanical exhaust </t>
  </si>
  <si>
    <t>o full mechanical air intake</t>
  </si>
  <si>
    <t>RESIDENCE</t>
  </si>
  <si>
    <t>1=yes, 0=no</t>
  </si>
  <si>
    <t>Width</t>
  </si>
  <si>
    <t>Depth</t>
  </si>
  <si>
    <t>Height</t>
  </si>
  <si>
    <t>Shelves</t>
  </si>
  <si>
    <t>Windows kept open on the average (hrs/day)</t>
  </si>
  <si>
    <t>number</t>
  </si>
  <si>
    <t>Full height cuppoards</t>
  </si>
  <si>
    <t>Above sink/table cuppoards</t>
  </si>
  <si>
    <t>Under sink/table cuppoards</t>
  </si>
  <si>
    <t>Tables</t>
  </si>
  <si>
    <t>Kitchen</t>
  </si>
  <si>
    <t>Chairs</t>
  </si>
  <si>
    <t>Open</t>
  </si>
  <si>
    <t>base</t>
  </si>
  <si>
    <t>top</t>
  </si>
  <si>
    <t>back</t>
  </si>
  <si>
    <t>sides</t>
  </si>
  <si>
    <t>Overall</t>
  </si>
  <si>
    <t>Living room</t>
  </si>
  <si>
    <t>Toilet</t>
  </si>
  <si>
    <t>Sauna</t>
  </si>
  <si>
    <t>Bedroom 1</t>
  </si>
  <si>
    <t>Bedroom 2</t>
  </si>
  <si>
    <t>Storage</t>
  </si>
  <si>
    <t>passive</t>
  </si>
  <si>
    <t>fan</t>
  </si>
  <si>
    <t>Intake</t>
  </si>
  <si>
    <t>Exhaust</t>
  </si>
  <si>
    <t>Room</t>
  </si>
  <si>
    <t>Livingroom</t>
  </si>
  <si>
    <t>Toilet 1</t>
  </si>
  <si>
    <t>Bathroom</t>
  </si>
  <si>
    <t>Bedroom 3</t>
  </si>
  <si>
    <t>Toilet 2</t>
  </si>
  <si>
    <t>Storage room 1</t>
  </si>
  <si>
    <t>Storage room 2</t>
  </si>
  <si>
    <t>Utility room</t>
  </si>
  <si>
    <t>Cupboards</t>
  </si>
  <si>
    <t>Sofas</t>
  </si>
  <si>
    <t>Single shelf</t>
  </si>
  <si>
    <t>Custom shelf</t>
  </si>
  <si>
    <t>&lt;enter&gt;</t>
  </si>
  <si>
    <t>Dining table big</t>
  </si>
  <si>
    <t>Dining table small</t>
  </si>
  <si>
    <t>TV table</t>
  </si>
  <si>
    <t>Night table</t>
  </si>
  <si>
    <t>Kitchen stool</t>
  </si>
  <si>
    <t>Staircase stool</t>
  </si>
  <si>
    <t>Sofa for 1</t>
  </si>
  <si>
    <t>Sofa for 2</t>
  </si>
  <si>
    <t>Sofa for 3</t>
  </si>
  <si>
    <t>Sofa for 4</t>
  </si>
  <si>
    <t>Sofa for 5</t>
  </si>
  <si>
    <t>Sofa for 6</t>
  </si>
  <si>
    <t>Foot rest</t>
  </si>
  <si>
    <t>Standard furniture</t>
  </si>
  <si>
    <t>Custom cupboard</t>
  </si>
  <si>
    <t>Custom table</t>
  </si>
  <si>
    <t>Custom chair</t>
  </si>
  <si>
    <t>Custom sofa</t>
  </si>
  <si>
    <t>Armchair</t>
  </si>
  <si>
    <t>Kitchen sink</t>
  </si>
  <si>
    <t>Full height shelf 30 cm</t>
  </si>
  <si>
    <t>Full height shelf 40 cm</t>
  </si>
  <si>
    <t>Full height shelf narrow</t>
  </si>
  <si>
    <t>Medium height shelf 1</t>
  </si>
  <si>
    <t>Medium height shelf 2</t>
  </si>
  <si>
    <t>Covered</t>
  </si>
  <si>
    <t>OVERVIEW OF ENTERING DATA</t>
  </si>
  <si>
    <t>0|1</t>
  </si>
  <si>
    <t>ROOM TEMPLATE</t>
  </si>
  <si>
    <t>o filter type</t>
  </si>
  <si>
    <t>filter classification</t>
  </si>
  <si>
    <t>Ventilation openings</t>
  </si>
  <si>
    <t>Other</t>
  </si>
  <si>
    <t>Custom furniture</t>
  </si>
  <si>
    <t>Coat rack</t>
  </si>
  <si>
    <t xml:space="preserve">Area </t>
  </si>
  <si>
    <t>vents</t>
  </si>
  <si>
    <t>fan(s)</t>
  </si>
  <si>
    <t>nr</t>
  </si>
  <si>
    <t>Equipment</t>
  </si>
  <si>
    <t>Dishwasher</t>
  </si>
  <si>
    <t>Washing machine</t>
  </si>
  <si>
    <t>Owen/stove</t>
  </si>
  <si>
    <t>Microwave owen</t>
  </si>
  <si>
    <t>Laundry dryer</t>
  </si>
  <si>
    <t>Desktop computer</t>
  </si>
  <si>
    <t>Furniture</t>
  </si>
  <si>
    <t>(how many)</t>
  </si>
  <si>
    <t>Type of furniture</t>
  </si>
  <si>
    <t>Category</t>
  </si>
  <si>
    <t>Sauna bench</t>
  </si>
  <si>
    <t>&lt;enter room name&gt;</t>
  </si>
  <si>
    <t>Number of floors</t>
  </si>
  <si>
    <r>
      <t>Total floor area of the residence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), warm living space</t>
    </r>
  </si>
  <si>
    <t>Main room height</t>
  </si>
  <si>
    <t>Main room height (m) (if variable, specify differences for rooms)</t>
  </si>
  <si>
    <t>Length</t>
  </si>
  <si>
    <t>Windows</t>
  </si>
  <si>
    <t>kept open</t>
  </si>
  <si>
    <t>y|n</t>
  </si>
  <si>
    <t>Or select targe room name and press this button &gt;&gt;</t>
  </si>
  <si>
    <t>Room dimensions</t>
  </si>
  <si>
    <t>Ventilation system &amp; habits</t>
  </si>
  <si>
    <r>
      <t>type (</t>
    </r>
    <r>
      <rPr>
        <u val="single"/>
        <sz val="10"/>
        <rFont val="Arial"/>
        <family val="2"/>
      </rPr>
      <t>nat</t>
    </r>
    <r>
      <rPr>
        <sz val="10"/>
        <rFont val="Arial"/>
        <family val="0"/>
      </rPr>
      <t xml:space="preserve">ural, </t>
    </r>
    <r>
      <rPr>
        <u val="single"/>
        <sz val="10"/>
        <rFont val="Arial"/>
        <family val="2"/>
      </rPr>
      <t>mec</t>
    </r>
    <r>
      <rPr>
        <sz val="10"/>
        <rFont val="Arial"/>
        <family val="0"/>
      </rPr>
      <t>hanical))</t>
    </r>
  </si>
  <si>
    <t>Kitchen chair</t>
  </si>
  <si>
    <t>Kitchen chair w. back</t>
  </si>
  <si>
    <t>%</t>
  </si>
  <si>
    <t>Load</t>
  </si>
  <si>
    <t>Hall</t>
  </si>
  <si>
    <t>Bed</t>
  </si>
  <si>
    <t>Length/</t>
  </si>
  <si>
    <t>Shoe rack</t>
  </si>
  <si>
    <t>Notes</t>
  </si>
  <si>
    <t>Enter here any additional information</t>
  </si>
  <si>
    <t>Enter first values on the Apartment-sheet</t>
  </si>
  <si>
    <t>Press create forms -button to create a form for each room</t>
  </si>
  <si>
    <t>Additional help is available with example photos</t>
  </si>
  <si>
    <t>In case of doubt photograph the problematic furniture</t>
  </si>
  <si>
    <t>o first select the type of each furniture from the drop down list</t>
  </si>
  <si>
    <t>o then select the closest match from the predefined pieces</t>
  </si>
  <si>
    <t>o adjust, if necessary, the dimensions to match your piece</t>
  </si>
  <si>
    <t>Repeat for each room you specified</t>
  </si>
  <si>
    <t>A</t>
  </si>
  <si>
    <t>B</t>
  </si>
  <si>
    <t>Ah1</t>
  </si>
  <si>
    <t>Avi</t>
  </si>
  <si>
    <t>Ahu</t>
  </si>
  <si>
    <t>Ahi</t>
  </si>
  <si>
    <t>Avl</t>
  </si>
  <si>
    <t>Ok</t>
  </si>
  <si>
    <t>Not in use:</t>
  </si>
  <si>
    <t xml:space="preserve">Number </t>
  </si>
  <si>
    <t>of walls</t>
  </si>
  <si>
    <t>Enter the number of exhaust fans (typically above stove, in toilet), exhaust vents, intake vents in each room. Enter yes=1/no=0 whether you often keep a window open in each room.</t>
  </si>
  <si>
    <t>Total room area (compare for validation):</t>
  </si>
  <si>
    <t>To be</t>
  </si>
  <si>
    <t>included</t>
  </si>
  <si>
    <t>yes/no</t>
  </si>
  <si>
    <t>Drawers</t>
  </si>
  <si>
    <t>Standard drawer</t>
  </si>
  <si>
    <t>Custom drawer</t>
  </si>
  <si>
    <t>Name</t>
  </si>
  <si>
    <t>Telephone</t>
  </si>
  <si>
    <t>including photos (P1, P2, ...) taken</t>
  </si>
  <si>
    <t>E-mail</t>
  </si>
  <si>
    <t>N</t>
  </si>
  <si>
    <t>o</t>
  </si>
  <si>
    <t>t.</t>
  </si>
  <si>
    <t>Label generation</t>
  </si>
  <si>
    <t>Nr</t>
  </si>
  <si>
    <t>n</t>
  </si>
  <si>
    <t>Enter values for each room one sheet at a time</t>
  </si>
  <si>
    <t>Ahe</t>
  </si>
  <si>
    <t>Ave</t>
  </si>
  <si>
    <t>Ahd</t>
  </si>
  <si>
    <t>Av</t>
  </si>
  <si>
    <t>Floor</t>
  </si>
  <si>
    <t>Ceiling</t>
  </si>
  <si>
    <t>Walls</t>
  </si>
  <si>
    <r>
      <t>m</t>
    </r>
    <r>
      <rPr>
        <vertAlign val="superscript"/>
        <sz val="10"/>
        <color indexed="23"/>
        <rFont val="Arial"/>
        <family val="0"/>
      </rPr>
      <t>2</t>
    </r>
  </si>
  <si>
    <t xml:space="preserve">       Calculation &amp; automation columns</t>
  </si>
  <si>
    <t>&lt;end of form&gt;</t>
  </si>
  <si>
    <t>Additonal</t>
  </si>
  <si>
    <t>shelves</t>
  </si>
  <si>
    <t>Doors or</t>
  </si>
  <si>
    <t>covered front</t>
  </si>
  <si>
    <t>S</t>
  </si>
  <si>
    <t>l</t>
  </si>
  <si>
    <t xml:space="preserve"> </t>
  </si>
  <si>
    <t>Ave1</t>
  </si>
  <si>
    <t>container with inner surfaces</t>
  </si>
  <si>
    <t>cupboard (adjacent structures)</t>
  </si>
  <si>
    <t>^</t>
  </si>
  <si>
    <t>for presenting decimal numbers (use decimal comma vs point as shown)</t>
  </si>
  <si>
    <r>
      <t xml:space="preserve">Notes </t>
    </r>
    <r>
      <rPr>
        <sz val="10"/>
        <rFont val="Arial"/>
        <family val="2"/>
      </rPr>
      <t>(label etc.)</t>
    </r>
  </si>
  <si>
    <t>WC seat</t>
  </si>
  <si>
    <t>Coat rack default dimensions</t>
  </si>
  <si>
    <t>Bath tub</t>
  </si>
  <si>
    <t>Washbasin</t>
  </si>
  <si>
    <t>Refridgerator</t>
  </si>
  <si>
    <t>!R2</t>
  </si>
  <si>
    <t>!S2</t>
  </si>
  <si>
    <t>!T2</t>
  </si>
  <si>
    <t>!U2</t>
  </si>
  <si>
    <t>!V2</t>
  </si>
  <si>
    <t>!W2</t>
  </si>
  <si>
    <t>!X2</t>
  </si>
  <si>
    <t>Furniture surfaces</t>
  </si>
  <si>
    <t>Note: This machine uses</t>
  </si>
  <si>
    <t>After entering all dimensions, press &gt;&gt;&gt;</t>
  </si>
  <si>
    <t>(enter if different)</t>
  </si>
  <si>
    <t>1/4</t>
  </si>
  <si>
    <t>Save your file with your name/initials indicated in the filename!</t>
  </si>
  <si>
    <t>(insert new rows or edit above as needed)</t>
  </si>
  <si>
    <t>This questionnaire will collect information about an apartment for the estimation of the particle deposition surface area.</t>
  </si>
  <si>
    <t>Walls of rooms as well as major pieces of furniture are accounted for. Please follow these steps to enter the data</t>
  </si>
  <si>
    <t>o Section A: whole apartment</t>
  </si>
  <si>
    <t>o Section B: room dimensions</t>
  </si>
  <si>
    <t>(and rectangular spaces)</t>
  </si>
  <si>
    <t>Apartment type</t>
  </si>
  <si>
    <t>Official floor area</t>
  </si>
  <si>
    <t>Nominal rooms, e.g. 2h+k etc.</t>
  </si>
  <si>
    <t>(text)</t>
  </si>
  <si>
    <t>Data entry status (Green=ok):</t>
  </si>
  <si>
    <t>Finally save your file and e-mail it to otto.hanninen@thl.fi</t>
  </si>
  <si>
    <t>Excel macros are not working! Please refer to the instructions document for solving the problem !</t>
  </si>
  <si>
    <t>Horisontal base area</t>
  </si>
  <si>
    <t>External horisontal suface area</t>
  </si>
  <si>
    <t>Internal horisontal surface area</t>
  </si>
  <si>
    <t>Vertical external surface area</t>
  </si>
  <si>
    <t>Vertical internal surface area</t>
  </si>
  <si>
    <t>Serial cupboard single vertical side surface area</t>
  </si>
  <si>
    <t>Vertical shelf load surface area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</si>
</sst>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00"/>
    <numFmt numFmtId="166" formatCode="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7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9"/>
      <name val="Arial"/>
      <family val="2"/>
    </font>
    <font>
      <sz val="10"/>
      <color indexed="23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0"/>
    </font>
    <font>
      <sz val="12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vertAlign val="superscript"/>
      <sz val="10"/>
      <color indexed="23"/>
      <name val="Arial"/>
      <family val="0"/>
    </font>
    <font>
      <sz val="10"/>
      <color indexed="9"/>
      <name val="Arial"/>
      <family val="0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10"/>
      <color indexed="2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2" fontId="0" fillId="0" borderId="0" xfId="57" applyNumberFormat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20" borderId="10" xfId="57" applyFont="1" applyFill="1" applyBorder="1">
      <alignment/>
      <protection/>
    </xf>
    <xf numFmtId="0" fontId="0" fillId="20" borderId="10" xfId="57" applyFont="1" applyFill="1" applyBorder="1" applyAlignment="1">
      <alignment horizontal="center"/>
      <protection/>
    </xf>
    <xf numFmtId="0" fontId="0" fillId="0" borderId="11" xfId="57" applyBorder="1">
      <alignment/>
      <protection/>
    </xf>
    <xf numFmtId="2" fontId="0" fillId="0" borderId="0" xfId="57" applyNumberFormat="1" applyFont="1" applyAlignment="1">
      <alignment horizontal="center"/>
      <protection/>
    </xf>
    <xf numFmtId="0" fontId="1" fillId="20" borderId="12" xfId="57" applyFont="1" applyFill="1" applyBorder="1">
      <alignment/>
      <protection/>
    </xf>
    <xf numFmtId="0" fontId="4" fillId="0" borderId="0" xfId="57" applyFon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20" borderId="0" xfId="57" applyFill="1">
      <alignment/>
      <protection/>
    </xf>
    <xf numFmtId="0" fontId="1" fillId="20" borderId="0" xfId="57" applyFont="1" applyFill="1">
      <alignment/>
      <protection/>
    </xf>
    <xf numFmtId="2" fontId="1" fillId="20" borderId="0" xfId="57" applyNumberFormat="1" applyFont="1" applyFill="1">
      <alignment/>
      <protection/>
    </xf>
    <xf numFmtId="0" fontId="1" fillId="20" borderId="0" xfId="57" applyFont="1" applyFill="1" applyAlignment="1">
      <alignment horizontal="center"/>
      <protection/>
    </xf>
    <xf numFmtId="2" fontId="1" fillId="20" borderId="0" xfId="57" applyNumberFormat="1" applyFont="1" applyFill="1" applyAlignment="1">
      <alignment horizontal="center"/>
      <protection/>
    </xf>
    <xf numFmtId="2" fontId="0" fillId="20" borderId="0" xfId="57" applyNumberFormat="1" applyFont="1" applyFill="1" applyAlignment="1">
      <alignment horizontal="center"/>
      <protection/>
    </xf>
    <xf numFmtId="0" fontId="0" fillId="20" borderId="0" xfId="57" applyFont="1" applyFill="1" applyAlignment="1">
      <alignment horizontal="center"/>
      <protection/>
    </xf>
    <xf numFmtId="0" fontId="1" fillId="0" borderId="0" xfId="57" applyFont="1" applyAlignment="1">
      <alignment horizontal="centerContinuous"/>
      <protection/>
    </xf>
    <xf numFmtId="0" fontId="0" fillId="10" borderId="0" xfId="57" applyFont="1" applyFill="1">
      <alignment/>
      <protection/>
    </xf>
    <xf numFmtId="0" fontId="0" fillId="0" borderId="0" xfId="57" applyFont="1">
      <alignment/>
      <protection/>
    </xf>
    <xf numFmtId="0" fontId="0" fillId="0" borderId="0" xfId="57" applyBorder="1">
      <alignment/>
      <protection/>
    </xf>
    <xf numFmtId="0" fontId="0" fillId="20" borderId="0" xfId="57" applyFont="1" applyFill="1" applyBorder="1" applyAlignment="1">
      <alignment horizontal="center"/>
      <protection/>
    </xf>
    <xf numFmtId="0" fontId="1" fillId="20" borderId="0" xfId="57" applyFont="1" applyFill="1" applyBorder="1">
      <alignment/>
      <protection/>
    </xf>
    <xf numFmtId="0" fontId="1" fillId="20" borderId="12" xfId="57" applyFont="1" applyFill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164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1" fillId="20" borderId="0" xfId="57" applyFont="1" applyFill="1" applyBorder="1" applyAlignment="1">
      <alignment horizontal="center"/>
      <protection/>
    </xf>
    <xf numFmtId="0" fontId="0" fillId="4" borderId="11" xfId="57" applyFill="1" applyBorder="1">
      <alignment/>
      <protection/>
    </xf>
    <xf numFmtId="0" fontId="1" fillId="20" borderId="0" xfId="57" applyFont="1" applyFill="1" applyAlignment="1">
      <alignment horizontal="left"/>
      <protection/>
    </xf>
    <xf numFmtId="0" fontId="0" fillId="20" borderId="0" xfId="57" applyFont="1" applyFill="1" applyAlignment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1" fillId="20" borderId="12" xfId="57" applyFont="1" applyFill="1" applyBorder="1" applyAlignment="1">
      <alignment horizontal="right"/>
      <protection/>
    </xf>
    <xf numFmtId="0" fontId="0" fillId="20" borderId="0" xfId="57" applyFont="1" applyFill="1" applyBorder="1" applyAlignment="1">
      <alignment horizontal="right"/>
      <protection/>
    </xf>
    <xf numFmtId="0" fontId="1" fillId="20" borderId="0" xfId="57" applyFont="1" applyFill="1" applyBorder="1" applyAlignment="1">
      <alignment horizontal="right"/>
      <protection/>
    </xf>
    <xf numFmtId="0" fontId="0" fillId="20" borderId="10" xfId="57" applyFont="1" applyFill="1" applyBorder="1" applyAlignment="1">
      <alignment horizontal="right"/>
      <protection/>
    </xf>
    <xf numFmtId="0" fontId="0" fillId="0" borderId="11" xfId="57" applyFont="1" applyBorder="1" applyAlignment="1">
      <alignment horizontal="center"/>
      <protection/>
    </xf>
    <xf numFmtId="0" fontId="3" fillId="20" borderId="1" xfId="57" applyFont="1" applyFill="1" applyBorder="1">
      <alignment/>
      <protection/>
    </xf>
    <xf numFmtId="0" fontId="1" fillId="20" borderId="1" xfId="57" applyFont="1" applyFill="1" applyBorder="1">
      <alignment/>
      <protection/>
    </xf>
    <xf numFmtId="0" fontId="0" fillId="20" borderId="1" xfId="57" applyFont="1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26" fillId="0" borderId="0" xfId="57" applyFont="1">
      <alignment/>
      <protection/>
    </xf>
    <xf numFmtId="0" fontId="27" fillId="0" borderId="0" xfId="0" applyFont="1" applyAlignment="1">
      <alignment/>
    </xf>
    <xf numFmtId="0" fontId="1" fillId="0" borderId="0" xfId="57" applyFont="1" applyFill="1">
      <alignment/>
      <protection/>
    </xf>
    <xf numFmtId="0" fontId="3" fillId="0" borderId="1" xfId="57" applyFont="1" applyFill="1" applyBorder="1">
      <alignment/>
      <protection/>
    </xf>
    <xf numFmtId="0" fontId="0" fillId="0" borderId="0" xfId="57" applyFill="1">
      <alignment/>
      <protection/>
    </xf>
    <xf numFmtId="0" fontId="0" fillId="0" borderId="0" xfId="57" applyFont="1" applyFill="1">
      <alignment/>
      <protection/>
    </xf>
    <xf numFmtId="166" fontId="28" fillId="17" borderId="0" xfId="57" applyNumberFormat="1" applyFont="1" applyFill="1" applyBorder="1" applyAlignment="1">
      <alignment horizontal="center"/>
      <protection/>
    </xf>
    <xf numFmtId="0" fontId="5" fillId="0" borderId="0" xfId="57" applyFont="1">
      <alignment/>
      <protection/>
    </xf>
    <xf numFmtId="0" fontId="1" fillId="20" borderId="13" xfId="57" applyFont="1" applyFill="1" applyBorder="1" applyAlignment="1">
      <alignment horizontal="right" vertical="center"/>
      <protection/>
    </xf>
    <xf numFmtId="0" fontId="1" fillId="20" borderId="13" xfId="57" applyFont="1" applyFill="1" applyBorder="1" applyAlignment="1">
      <alignment vertical="center"/>
      <protection/>
    </xf>
    <xf numFmtId="0" fontId="0" fillId="20" borderId="13" xfId="57" applyFont="1" applyFill="1" applyBorder="1" applyAlignment="1">
      <alignment vertical="center"/>
      <protection/>
    </xf>
    <xf numFmtId="0" fontId="0" fillId="20" borderId="13" xfId="57" applyFont="1" applyFill="1" applyBorder="1" applyAlignment="1">
      <alignment vertical="center" wrapText="1"/>
      <protection/>
    </xf>
    <xf numFmtId="0" fontId="0" fillId="20" borderId="13" xfId="57" applyFill="1" applyBorder="1" applyAlignment="1">
      <alignment vertical="center"/>
      <protection/>
    </xf>
    <xf numFmtId="0" fontId="29" fillId="0" borderId="0" xfId="57" applyFont="1">
      <alignment/>
      <protection/>
    </xf>
    <xf numFmtId="0" fontId="29" fillId="0" borderId="0" xfId="57" applyFont="1" applyFill="1">
      <alignment/>
      <protection/>
    </xf>
    <xf numFmtId="0" fontId="30" fillId="0" borderId="0" xfId="57" applyFont="1" applyFill="1">
      <alignment/>
      <protection/>
    </xf>
    <xf numFmtId="0" fontId="0" fillId="20" borderId="0" xfId="57" applyFill="1" applyAlignment="1">
      <alignment horizontal="center"/>
      <protection/>
    </xf>
    <xf numFmtId="2" fontId="0" fillId="0" borderId="11" xfId="57" applyNumberForma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0" xfId="57" applyFont="1" applyFill="1" applyBorder="1" applyAlignment="1">
      <alignment horizontal="centerContinuous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166" fontId="4" fillId="0" borderId="0" xfId="57" applyNumberFormat="1" applyFont="1" applyAlignment="1">
      <alignment horizontal="center"/>
      <protection/>
    </xf>
    <xf numFmtId="166" fontId="4" fillId="0" borderId="0" xfId="57" applyNumberFormat="1" applyFont="1" applyBorder="1" applyAlignment="1">
      <alignment horizontal="center"/>
      <protection/>
    </xf>
    <xf numFmtId="9" fontId="0" fillId="0" borderId="11" xfId="57" applyNumberFormat="1" applyBorder="1" applyAlignment="1">
      <alignment horizontal="center"/>
      <protection/>
    </xf>
    <xf numFmtId="0" fontId="26" fillId="0" borderId="0" xfId="57" applyFont="1" applyFill="1">
      <alignment/>
      <protection/>
    </xf>
    <xf numFmtId="0" fontId="32" fillId="0" borderId="0" xfId="57" applyFont="1">
      <alignment/>
      <protection/>
    </xf>
    <xf numFmtId="0" fontId="26" fillId="0" borderId="0" xfId="57" applyFont="1">
      <alignment/>
      <protection/>
    </xf>
    <xf numFmtId="0" fontId="26" fillId="0" borderId="0" xfId="57" applyFont="1" applyBorder="1" applyAlignment="1">
      <alignment horizontal="center"/>
      <protection/>
    </xf>
    <xf numFmtId="0" fontId="0" fillId="22" borderId="11" xfId="57" applyFont="1" applyFill="1" applyBorder="1">
      <alignment/>
      <protection/>
    </xf>
    <xf numFmtId="0" fontId="33" fillId="0" borderId="0" xfId="5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7" applyFont="1" applyBorder="1" applyAlignment="1">
      <alignment horizontal="left"/>
      <protection/>
    </xf>
    <xf numFmtId="0" fontId="3" fillId="17" borderId="14" xfId="57" applyFont="1" applyFill="1" applyBorder="1" applyAlignment="1">
      <alignment horizontal="center"/>
      <protection/>
    </xf>
    <xf numFmtId="0" fontId="0" fillId="0" borderId="15" xfId="57" applyBorder="1" applyAlignment="1">
      <alignment/>
      <protection/>
    </xf>
    <xf numFmtId="0" fontId="0" fillId="0" borderId="16" xfId="57" applyBorder="1" applyAlignment="1">
      <alignment/>
      <protection/>
    </xf>
    <xf numFmtId="0" fontId="0" fillId="0" borderId="17" xfId="57" applyBorder="1" applyAlignment="1">
      <alignment/>
      <protection/>
    </xf>
    <xf numFmtId="0" fontId="34" fillId="0" borderId="16" xfId="57" applyFont="1" applyBorder="1" applyAlignment="1">
      <alignment horizontal="left"/>
      <protection/>
    </xf>
    <xf numFmtId="2" fontId="35" fillId="0" borderId="1" xfId="57" applyNumberFormat="1" applyFont="1" applyFill="1" applyBorder="1" applyAlignment="1">
      <alignment horizontal="center"/>
      <protection/>
    </xf>
    <xf numFmtId="0" fontId="35" fillId="0" borderId="1" xfId="57" applyFont="1" applyFill="1" applyBorder="1" applyAlignment="1">
      <alignment horizontal="center"/>
      <protection/>
    </xf>
    <xf numFmtId="1" fontId="35" fillId="0" borderId="1" xfId="57" applyNumberFormat="1" applyFont="1" applyFill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166" fontId="0" fillId="17" borderId="7" xfId="57" applyNumberFormat="1" applyFill="1" applyBorder="1" applyAlignment="1">
      <alignment horizontal="center"/>
      <protection/>
    </xf>
    <xf numFmtId="0" fontId="0" fillId="0" borderId="7" xfId="57" applyBorder="1">
      <alignment/>
      <protection/>
    </xf>
    <xf numFmtId="166" fontId="0" fillId="0" borderId="0" xfId="57" applyNumberFormat="1" applyBorder="1" applyAlignment="1">
      <alignment horizontal="center"/>
      <protection/>
    </xf>
    <xf numFmtId="0" fontId="0" fillId="20" borderId="0" xfId="57" applyFont="1" applyFill="1" applyBorder="1" applyAlignment="1">
      <alignment horizontal="centerContinuous"/>
      <protection/>
    </xf>
    <xf numFmtId="0" fontId="0" fillId="20" borderId="10" xfId="57" applyFont="1" applyFill="1" applyBorder="1" applyAlignment="1" quotePrefix="1">
      <alignment horizontal="center"/>
      <protection/>
    </xf>
    <xf numFmtId="2" fontId="0" fillId="0" borderId="0" xfId="57" applyNumberFormat="1" applyAlignment="1">
      <alignment horizontal="center"/>
      <protection/>
    </xf>
    <xf numFmtId="0" fontId="0" fillId="17" borderId="14" xfId="57" applyFont="1" applyFill="1" applyBorder="1" applyAlignment="1">
      <alignment horizontal="center"/>
      <protection/>
    </xf>
    <xf numFmtId="0" fontId="4" fillId="0" borderId="0" xfId="57" applyFont="1" applyFill="1">
      <alignment/>
      <protection/>
    </xf>
    <xf numFmtId="0" fontId="0" fillId="0" borderId="0" xfId="57" applyFont="1" applyAlignment="1">
      <alignment horizontal="right"/>
      <protection/>
    </xf>
    <xf numFmtId="0" fontId="0" fillId="0" borderId="18" xfId="57" applyFont="1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0" fillId="0" borderId="18" xfId="57" applyBorder="1">
      <alignment/>
      <protection/>
    </xf>
    <xf numFmtId="0" fontId="0" fillId="20" borderId="0" xfId="57" applyFont="1" applyFill="1" applyAlignment="1">
      <alignment horizontal="right"/>
      <protection/>
    </xf>
    <xf numFmtId="0" fontId="0" fillId="0" borderId="11" xfId="57" applyNumberFormat="1" applyBorder="1" applyAlignment="1">
      <alignment horizontal="center"/>
      <protection/>
    </xf>
    <xf numFmtId="0" fontId="0" fillId="4" borderId="11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rgb="FF00FF00"/>
        </patternFill>
      </fill>
      <border/>
    </dxf>
    <dxf>
      <fill>
        <patternFill>
          <bgColor rgb="FFFFFFFF"/>
        </patternFill>
      </fill>
      <border/>
    </dxf>
    <dxf>
      <font>
        <color rgb="FFFFFFFF"/>
      </font>
      <border/>
    </dxf>
    <dxf>
      <font>
        <color rgb="FF00FF00"/>
      </font>
      <fill>
        <patternFill>
          <bgColor rgb="FF00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  <dxf>
      <font>
        <color rgb="FF008000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44</xdr:row>
      <xdr:rowOff>142875</xdr:rowOff>
    </xdr:from>
    <xdr:to>
      <xdr:col>6</xdr:col>
      <xdr:colOff>209550</xdr:colOff>
      <xdr:row>46</xdr:row>
      <xdr:rowOff>38100</xdr:rowOff>
    </xdr:to>
    <xdr:pic>
      <xdr:nvPicPr>
        <xdr:cNvPr id="1" name="CreateEntry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791450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47</xdr:row>
      <xdr:rowOff>28575</xdr:rowOff>
    </xdr:from>
    <xdr:to>
      <xdr:col>6</xdr:col>
      <xdr:colOff>523875</xdr:colOff>
      <xdr:row>48</xdr:row>
      <xdr:rowOff>123825</xdr:rowOff>
    </xdr:to>
    <xdr:pic>
      <xdr:nvPicPr>
        <xdr:cNvPr id="2" name="CreateOne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8201025"/>
          <a:ext cx="1790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38</xdr:row>
      <xdr:rowOff>38100</xdr:rowOff>
    </xdr:from>
    <xdr:to>
      <xdr:col>2</xdr:col>
      <xdr:colOff>790575</xdr:colOff>
      <xdr:row>39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505575"/>
          <a:ext cx="182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B2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6384" width="9.140625" style="1" customWidth="1"/>
  </cols>
  <sheetData>
    <row r="3" ht="12.75">
      <c r="B3" s="2" t="s">
        <v>93</v>
      </c>
    </row>
    <row r="5" ht="12.75">
      <c r="B5" s="2" t="s">
        <v>221</v>
      </c>
    </row>
    <row r="6" ht="12.75">
      <c r="B6" s="2" t="s">
        <v>222</v>
      </c>
    </row>
    <row r="7" ht="12.75">
      <c r="B7" s="2"/>
    </row>
    <row r="8" spans="1:2" ht="12.75">
      <c r="A8" s="1">
        <v>0</v>
      </c>
      <c r="B8" s="2" t="s">
        <v>219</v>
      </c>
    </row>
    <row r="10" spans="1:2" ht="12.75">
      <c r="A10" s="1">
        <v>1</v>
      </c>
      <c r="B10" s="2" t="s">
        <v>141</v>
      </c>
    </row>
    <row r="11" ht="12.75">
      <c r="B11" s="2" t="s">
        <v>223</v>
      </c>
    </row>
    <row r="12" ht="12.75">
      <c r="B12" s="2" t="s">
        <v>224</v>
      </c>
    </row>
    <row r="15" spans="1:2" ht="12.75">
      <c r="A15" s="1">
        <v>2</v>
      </c>
      <c r="B15" s="2" t="s">
        <v>142</v>
      </c>
    </row>
    <row r="17" spans="1:2" ht="12.75">
      <c r="A17" s="1">
        <v>3</v>
      </c>
      <c r="B17" s="2" t="s">
        <v>178</v>
      </c>
    </row>
    <row r="18" ht="12.75">
      <c r="B18" s="2" t="s">
        <v>145</v>
      </c>
    </row>
    <row r="19" ht="12.75">
      <c r="B19" s="2" t="s">
        <v>146</v>
      </c>
    </row>
    <row r="20" ht="12.75">
      <c r="B20" s="2" t="s">
        <v>147</v>
      </c>
    </row>
    <row r="22" ht="12.75">
      <c r="B22" s="2" t="s">
        <v>143</v>
      </c>
    </row>
    <row r="24" ht="12.75">
      <c r="B24" s="2" t="s">
        <v>144</v>
      </c>
    </row>
    <row r="26" spans="1:2" ht="12.75">
      <c r="A26" s="1">
        <v>4</v>
      </c>
      <c r="B26" s="2" t="s">
        <v>148</v>
      </c>
    </row>
    <row r="28" spans="1:2" ht="12.75">
      <c r="A28" s="1">
        <v>5</v>
      </c>
      <c r="B28" s="2" t="s">
        <v>231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&amp;L&amp;Z&amp;F 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50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5.28125" style="1" customWidth="1"/>
    <col min="2" max="2" width="25.7109375" style="1" bestFit="1" customWidth="1"/>
    <col min="3" max="12" width="9.140625" style="1" customWidth="1"/>
    <col min="13" max="19" width="7.57421875" style="1" customWidth="1"/>
    <col min="20" max="27" width="9.140625" style="1" customWidth="1"/>
    <col min="28" max="28" width="10.421875" style="1" bestFit="1" customWidth="1"/>
    <col min="29" max="16384" width="9.140625" style="1" customWidth="1"/>
  </cols>
  <sheetData>
    <row r="1" spans="1:8" ht="13.5" thickBot="1">
      <c r="A1" s="3" t="s">
        <v>168</v>
      </c>
      <c r="D1" s="3" t="s">
        <v>169</v>
      </c>
      <c r="H1" s="3" t="s">
        <v>171</v>
      </c>
    </row>
    <row r="2" spans="1:10" ht="13.5" thickBot="1">
      <c r="A2" s="84" t="s">
        <v>232</v>
      </c>
      <c r="B2" s="81"/>
      <c r="D2" s="82"/>
      <c r="E2" s="83"/>
      <c r="F2" s="81"/>
      <c r="H2" s="82"/>
      <c r="I2" s="83"/>
      <c r="J2" s="81"/>
    </row>
    <row r="4" spans="1:10" ht="25.5">
      <c r="A4" s="53" t="s">
        <v>149</v>
      </c>
      <c r="B4" s="54" t="s">
        <v>23</v>
      </c>
      <c r="C4" s="55" t="s">
        <v>4</v>
      </c>
      <c r="D4" s="56" t="s">
        <v>3</v>
      </c>
      <c r="E4" s="55" t="s">
        <v>139</v>
      </c>
      <c r="F4" s="57"/>
      <c r="G4" s="57"/>
      <c r="H4" s="57"/>
      <c r="I4" s="57"/>
      <c r="J4" s="57"/>
    </row>
    <row r="6" spans="2:4" ht="12.75">
      <c r="B6" s="2" t="s">
        <v>215</v>
      </c>
      <c r="C6" s="94">
        <v>1.23</v>
      </c>
      <c r="D6" s="2" t="s">
        <v>200</v>
      </c>
    </row>
    <row r="7" ht="13.5" thickBot="1"/>
    <row r="8" spans="2:5" ht="13.5" thickBot="1">
      <c r="B8" s="2" t="s">
        <v>119</v>
      </c>
      <c r="C8" s="28"/>
      <c r="D8" s="2" t="s">
        <v>2</v>
      </c>
      <c r="E8" s="2" t="s">
        <v>5</v>
      </c>
    </row>
    <row r="9" spans="2:5" ht="13.5" thickBot="1">
      <c r="B9" s="2" t="s">
        <v>226</v>
      </c>
      <c r="C9" s="40"/>
      <c r="D9" s="2" t="s">
        <v>229</v>
      </c>
      <c r="E9" s="2" t="s">
        <v>228</v>
      </c>
    </row>
    <row r="10" spans="2:5" ht="15" thickBot="1">
      <c r="B10" s="2" t="s">
        <v>227</v>
      </c>
      <c r="C10" s="28"/>
      <c r="D10" s="2" t="s">
        <v>1</v>
      </c>
      <c r="E10" s="2" t="s">
        <v>120</v>
      </c>
    </row>
    <row r="11" spans="2:5" ht="13.5" thickBot="1">
      <c r="B11" s="2" t="s">
        <v>121</v>
      </c>
      <c r="C11" s="28"/>
      <c r="D11" s="2" t="s">
        <v>0</v>
      </c>
      <c r="E11" s="2" t="s">
        <v>122</v>
      </c>
    </row>
    <row r="12" spans="2:5" ht="13.5" thickBot="1">
      <c r="B12" s="2"/>
      <c r="C12" s="5"/>
      <c r="D12" s="2"/>
      <c r="E12" s="2"/>
    </row>
    <row r="13" spans="2:5" ht="13.5" thickBot="1">
      <c r="B13" s="2" t="s">
        <v>19</v>
      </c>
      <c r="C13" s="28"/>
      <c r="D13" s="2" t="s">
        <v>2</v>
      </c>
      <c r="E13" s="2"/>
    </row>
    <row r="14" spans="2:4" ht="13.5" thickBot="1">
      <c r="B14" s="2" t="s">
        <v>20</v>
      </c>
      <c r="C14" s="28"/>
      <c r="D14" s="2" t="s">
        <v>2</v>
      </c>
    </row>
    <row r="15" spans="2:6" ht="13.5" thickBot="1">
      <c r="B15" s="2"/>
      <c r="C15" s="5"/>
      <c r="D15" s="2"/>
      <c r="F15" s="2"/>
    </row>
    <row r="16" spans="2:4" ht="13.5" thickBot="1">
      <c r="B16" s="2" t="s">
        <v>7</v>
      </c>
      <c r="C16" s="40"/>
      <c r="D16" s="2" t="s">
        <v>130</v>
      </c>
    </row>
    <row r="17" spans="2:4" ht="13.5" thickBot="1">
      <c r="B17" s="2" t="s">
        <v>21</v>
      </c>
      <c r="C17" s="28"/>
      <c r="D17" s="2" t="s">
        <v>24</v>
      </c>
    </row>
    <row r="18" spans="2:4" ht="13.5" thickBot="1">
      <c r="B18" s="2" t="s">
        <v>22</v>
      </c>
      <c r="C18" s="28"/>
      <c r="D18" s="2" t="s">
        <v>24</v>
      </c>
    </row>
    <row r="19" spans="2:19" ht="13.5" thickBot="1">
      <c r="B19" s="23" t="s">
        <v>96</v>
      </c>
      <c r="C19" s="40"/>
      <c r="D19" s="23" t="s">
        <v>97</v>
      </c>
      <c r="M19" s="88" t="s">
        <v>207</v>
      </c>
      <c r="N19" s="88" t="s">
        <v>208</v>
      </c>
      <c r="O19" s="88" t="s">
        <v>209</v>
      </c>
      <c r="P19" s="88" t="s">
        <v>210</v>
      </c>
      <c r="Q19" s="88" t="s">
        <v>211</v>
      </c>
      <c r="R19" s="88" t="s">
        <v>212</v>
      </c>
      <c r="S19" s="88" t="s">
        <v>213</v>
      </c>
    </row>
    <row r="20" spans="2:29" ht="12.75">
      <c r="B20" s="2"/>
      <c r="W20" s="2" t="s">
        <v>157</v>
      </c>
      <c r="AC20" s="2" t="s">
        <v>157</v>
      </c>
    </row>
    <row r="21" spans="8:13" ht="12.75">
      <c r="H21" s="65" t="s">
        <v>187</v>
      </c>
      <c r="M21" s="65" t="s">
        <v>214</v>
      </c>
    </row>
    <row r="22" spans="1:41" ht="12.75">
      <c r="A22" s="36"/>
      <c r="B22" s="11"/>
      <c r="C22" s="11" t="s">
        <v>128</v>
      </c>
      <c r="D22" s="11"/>
      <c r="E22" s="27" t="s">
        <v>158</v>
      </c>
      <c r="F22" s="27" t="s">
        <v>53</v>
      </c>
      <c r="G22" s="27" t="s">
        <v>53</v>
      </c>
      <c r="H22" s="63" t="s">
        <v>183</v>
      </c>
      <c r="I22" s="63" t="s">
        <v>184</v>
      </c>
      <c r="J22" s="63" t="s">
        <v>185</v>
      </c>
      <c r="K22" s="64" t="s">
        <v>162</v>
      </c>
      <c r="W22" s="11" t="s">
        <v>129</v>
      </c>
      <c r="X22" s="11"/>
      <c r="Y22" s="11"/>
      <c r="Z22" s="11"/>
      <c r="AC22" s="3" t="s">
        <v>29</v>
      </c>
      <c r="AO22" s="3" t="s">
        <v>98</v>
      </c>
    </row>
    <row r="23" spans="1:26" ht="12.75">
      <c r="A23" s="37"/>
      <c r="B23" s="25"/>
      <c r="C23" s="31" t="s">
        <v>123</v>
      </c>
      <c r="D23" s="31" t="s">
        <v>25</v>
      </c>
      <c r="E23" s="31" t="s">
        <v>159</v>
      </c>
      <c r="F23" s="31" t="s">
        <v>27</v>
      </c>
      <c r="G23" s="31" t="s">
        <v>102</v>
      </c>
      <c r="H23" s="65"/>
      <c r="I23" s="65"/>
      <c r="J23" s="65"/>
      <c r="K23" s="66" t="s">
        <v>163</v>
      </c>
      <c r="W23" s="31" t="s">
        <v>52</v>
      </c>
      <c r="X23" s="31" t="s">
        <v>52</v>
      </c>
      <c r="Y23" s="31" t="s">
        <v>51</v>
      </c>
      <c r="Z23" s="31" t="s">
        <v>124</v>
      </c>
    </row>
    <row r="24" spans="1:44" ht="13.5" thickBot="1">
      <c r="A24" s="38" t="s">
        <v>150</v>
      </c>
      <c r="B24" s="26" t="s">
        <v>6</v>
      </c>
      <c r="C24" s="25"/>
      <c r="D24" s="25"/>
      <c r="E24" s="92" t="s">
        <v>217</v>
      </c>
      <c r="F24" s="92"/>
      <c r="G24" s="25"/>
      <c r="H24" s="63" t="s">
        <v>153</v>
      </c>
      <c r="I24" s="63" t="s">
        <v>181</v>
      </c>
      <c r="J24" s="63" t="s">
        <v>182</v>
      </c>
      <c r="K24" s="67" t="s">
        <v>164</v>
      </c>
      <c r="M24" s="88" t="s">
        <v>151</v>
      </c>
      <c r="N24" s="88" t="s">
        <v>179</v>
      </c>
      <c r="O24" s="88" t="s">
        <v>154</v>
      </c>
      <c r="P24" s="88" t="s">
        <v>180</v>
      </c>
      <c r="Q24" s="88" t="s">
        <v>152</v>
      </c>
      <c r="R24" s="88" t="s">
        <v>196</v>
      </c>
      <c r="S24" s="88" t="s">
        <v>155</v>
      </c>
      <c r="W24" s="25" t="s">
        <v>104</v>
      </c>
      <c r="X24" s="25" t="s">
        <v>103</v>
      </c>
      <c r="Y24" s="25" t="s">
        <v>103</v>
      </c>
      <c r="Z24" s="25" t="s">
        <v>125</v>
      </c>
      <c r="AC24" s="2" t="s">
        <v>8</v>
      </c>
      <c r="AD24" s="2" t="s">
        <v>9</v>
      </c>
      <c r="AE24" s="2" t="s">
        <v>10</v>
      </c>
      <c r="AF24" s="2" t="s">
        <v>11</v>
      </c>
      <c r="AG24" s="2" t="s">
        <v>12</v>
      </c>
      <c r="AH24" s="2" t="s">
        <v>13</v>
      </c>
      <c r="AI24" s="2" t="s">
        <v>14</v>
      </c>
      <c r="AJ24" s="2" t="s">
        <v>15</v>
      </c>
      <c r="AK24" s="2" t="s">
        <v>16</v>
      </c>
      <c r="AL24" s="2" t="s">
        <v>17</v>
      </c>
      <c r="AM24" s="2" t="s">
        <v>18</v>
      </c>
      <c r="AO24" s="21" t="s">
        <v>52</v>
      </c>
      <c r="AP24" s="21"/>
      <c r="AQ24" s="21" t="s">
        <v>51</v>
      </c>
      <c r="AR24" s="21"/>
    </row>
    <row r="25" spans="1:44" ht="15" thickBot="1">
      <c r="A25" s="39"/>
      <c r="B25" s="7" t="s">
        <v>225</v>
      </c>
      <c r="C25" s="8" t="s">
        <v>0</v>
      </c>
      <c r="D25" s="8" t="s">
        <v>0</v>
      </c>
      <c r="E25" s="93" t="s">
        <v>218</v>
      </c>
      <c r="F25" s="8" t="s">
        <v>0</v>
      </c>
      <c r="G25" s="8" t="s">
        <v>186</v>
      </c>
      <c r="H25" s="68" t="s">
        <v>186</v>
      </c>
      <c r="I25" s="68" t="s">
        <v>186</v>
      </c>
      <c r="J25" s="68" t="s">
        <v>186</v>
      </c>
      <c r="K25" s="68" t="s">
        <v>94</v>
      </c>
      <c r="M25" s="68" t="s">
        <v>186</v>
      </c>
      <c r="N25" s="68" t="s">
        <v>186</v>
      </c>
      <c r="O25" s="68" t="s">
        <v>186</v>
      </c>
      <c r="P25" s="68" t="s">
        <v>186</v>
      </c>
      <c r="Q25" s="68" t="s">
        <v>186</v>
      </c>
      <c r="R25" s="68" t="s">
        <v>186</v>
      </c>
      <c r="S25" s="68" t="s">
        <v>186</v>
      </c>
      <c r="W25" s="8" t="s">
        <v>105</v>
      </c>
      <c r="X25" s="8" t="s">
        <v>105</v>
      </c>
      <c r="Y25" s="8" t="s">
        <v>105</v>
      </c>
      <c r="Z25" s="8" t="s">
        <v>126</v>
      </c>
      <c r="AB25" s="2" t="s">
        <v>42</v>
      </c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O25" s="5" t="s">
        <v>49</v>
      </c>
      <c r="AP25" s="5" t="s">
        <v>50</v>
      </c>
      <c r="AQ25" s="5" t="s">
        <v>49</v>
      </c>
      <c r="AR25" s="5" t="s">
        <v>50</v>
      </c>
    </row>
    <row r="26" spans="8:44" ht="13.5" thickBot="1">
      <c r="H26" s="65"/>
      <c r="I26" s="65"/>
      <c r="J26" s="65"/>
      <c r="K26" s="65"/>
      <c r="AO26" s="5" t="s">
        <v>94</v>
      </c>
      <c r="AP26" s="5" t="s">
        <v>94</v>
      </c>
      <c r="AQ26" s="5" t="s">
        <v>94</v>
      </c>
      <c r="AR26" s="5" t="s">
        <v>94</v>
      </c>
    </row>
    <row r="27" spans="1:44" ht="13.5" thickBot="1">
      <c r="A27" s="89" t="str">
        <f>IF(SUM(M27:S27)&gt;0,"Ok",IF(K27&gt;0,"Enter"," "))</f>
        <v> </v>
      </c>
      <c r="B27" s="2" t="s">
        <v>35</v>
      </c>
      <c r="C27" s="28"/>
      <c r="D27" s="28"/>
      <c r="E27" s="102">
        <f>IF(C27&gt;0,4,"")</f>
      </c>
      <c r="F27" s="62">
        <f>IF(C27&gt;0,$C$11,"")</f>
      </c>
      <c r="G27" s="91">
        <f>IF(AND(C27&gt;0,D27&gt;0,E27&gt;0,F27&gt;0),C27*D27,0)</f>
        <v>0</v>
      </c>
      <c r="H27" s="69">
        <f>G27</f>
        <v>0</v>
      </c>
      <c r="I27" s="69">
        <f>H27</f>
        <v>0</v>
      </c>
      <c r="J27" s="69">
        <f>IF(C27&gt;0,(2*C27*F27+2*D27*F27)*E27/4,"")</f>
      </c>
      <c r="K27" s="63">
        <f>IF(G27&gt;0,1,0)</f>
        <v>0</v>
      </c>
      <c r="M27" s="69">
        <f aca="true" ca="1" t="shared" si="0" ref="M27:M42">IF($K27&gt;0,INDIRECT("'"&amp;$B27&amp;"'"&amp;M$19),"")</f>
      </c>
      <c r="N27" s="69">
        <f aca="true" ca="1" t="shared" si="1" ref="N27:S42">IF($K27&gt;0,INDIRECT("'"&amp;$B27&amp;"'"&amp;N$19),"")</f>
      </c>
      <c r="O27" s="69">
        <f ca="1" t="shared" si="1"/>
      </c>
      <c r="P27" s="69">
        <f ca="1" t="shared" si="1"/>
      </c>
      <c r="Q27" s="69">
        <f ca="1" t="shared" si="1"/>
      </c>
      <c r="R27" s="69">
        <f ca="1" t="shared" si="1"/>
      </c>
      <c r="S27" s="69">
        <f ca="1" t="shared" si="1"/>
      </c>
      <c r="W27" s="98"/>
      <c r="X27" s="99"/>
      <c r="Y27" s="99"/>
      <c r="Z27" s="99"/>
      <c r="AB27" s="2" t="s">
        <v>35</v>
      </c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O27" s="100"/>
      <c r="AP27" s="100"/>
      <c r="AQ27" s="100"/>
      <c r="AR27" s="100"/>
    </row>
    <row r="28" spans="1:44" ht="13.5" thickBot="1">
      <c r="A28" s="89" t="str">
        <f aca="true" t="shared" si="2" ref="A28:A42">IF(SUM(M28:S28)&gt;0,"Ok",IF(K28&gt;0,"Enter"," "))</f>
        <v> </v>
      </c>
      <c r="B28" s="2" t="s">
        <v>54</v>
      </c>
      <c r="C28" s="28"/>
      <c r="D28" s="28"/>
      <c r="E28" s="102">
        <f aca="true" t="shared" si="3" ref="E28:E42">IF(C28&gt;0,4,"")</f>
      </c>
      <c r="F28" s="62">
        <f aca="true" t="shared" si="4" ref="F28:F42">IF(C28&gt;0,$C$11,"")</f>
      </c>
      <c r="G28" s="91">
        <f aca="true" t="shared" si="5" ref="G28:G42">IF(AND(C28&gt;0,D28&gt;0,E28&gt;0,F28&gt;0),C28*D28,0)</f>
        <v>0</v>
      </c>
      <c r="H28" s="69">
        <f aca="true" t="shared" si="6" ref="H28:H42">G28</f>
        <v>0</v>
      </c>
      <c r="I28" s="69">
        <f aca="true" t="shared" si="7" ref="I28:I42">H28</f>
        <v>0</v>
      </c>
      <c r="J28" s="69">
        <f aca="true" t="shared" si="8" ref="J28:J42">IF(C28&gt;0,(2*C28*F28+2*D28*F28)*E28/4,"")</f>
      </c>
      <c r="K28" s="63">
        <f aca="true" t="shared" si="9" ref="K28:K42">IF(G28&gt;0,1,0)</f>
        <v>0</v>
      </c>
      <c r="M28" s="69">
        <f ca="1" t="shared" si="0"/>
      </c>
      <c r="N28" s="69">
        <f ca="1" t="shared" si="1"/>
      </c>
      <c r="O28" s="69">
        <f ca="1" t="shared" si="1"/>
      </c>
      <c r="P28" s="69">
        <f ca="1" t="shared" si="1"/>
      </c>
      <c r="Q28" s="69">
        <f ca="1" t="shared" si="1"/>
      </c>
      <c r="R28" s="69">
        <f ca="1" t="shared" si="1"/>
      </c>
      <c r="S28" s="69">
        <f ca="1" t="shared" si="1"/>
      </c>
      <c r="W28" s="99"/>
      <c r="X28" s="99"/>
      <c r="Y28" s="99"/>
      <c r="Z28" s="99"/>
      <c r="AB28" s="2" t="s">
        <v>43</v>
      </c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O28" s="100"/>
      <c r="AP28" s="100"/>
      <c r="AQ28" s="100"/>
      <c r="AR28" s="100"/>
    </row>
    <row r="29" spans="1:44" ht="13.5" thickBot="1">
      <c r="A29" s="89" t="str">
        <f t="shared" si="2"/>
        <v> </v>
      </c>
      <c r="B29" s="2" t="s">
        <v>46</v>
      </c>
      <c r="C29" s="28"/>
      <c r="D29" s="28"/>
      <c r="E29" s="102">
        <f t="shared" si="3"/>
      </c>
      <c r="F29" s="62">
        <f t="shared" si="4"/>
      </c>
      <c r="G29" s="91">
        <f t="shared" si="5"/>
        <v>0</v>
      </c>
      <c r="H29" s="69">
        <f t="shared" si="6"/>
        <v>0</v>
      </c>
      <c r="I29" s="69">
        <f t="shared" si="7"/>
        <v>0</v>
      </c>
      <c r="J29" s="69">
        <f t="shared" si="8"/>
      </c>
      <c r="K29" s="63">
        <f t="shared" si="9"/>
        <v>0</v>
      </c>
      <c r="M29" s="69">
        <f ca="1" t="shared" si="0"/>
      </c>
      <c r="N29" s="69">
        <f ca="1" t="shared" si="1"/>
      </c>
      <c r="O29" s="69">
        <f ca="1" t="shared" si="1"/>
      </c>
      <c r="P29" s="69">
        <f ca="1" t="shared" si="1"/>
      </c>
      <c r="Q29" s="69">
        <f ca="1" t="shared" si="1"/>
      </c>
      <c r="R29" s="69">
        <f ca="1" t="shared" si="1"/>
      </c>
      <c r="S29" s="69">
        <f ca="1" t="shared" si="1"/>
      </c>
      <c r="W29" s="99"/>
      <c r="X29" s="99"/>
      <c r="Y29" s="99"/>
      <c r="Z29" s="99"/>
      <c r="AB29" s="2" t="s">
        <v>44</v>
      </c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O29" s="100"/>
      <c r="AP29" s="100"/>
      <c r="AQ29" s="100"/>
      <c r="AR29" s="100"/>
    </row>
    <row r="30" spans="1:44" ht="13.5" thickBot="1">
      <c r="A30" s="89" t="str">
        <f t="shared" si="2"/>
        <v> </v>
      </c>
      <c r="B30" s="2" t="s">
        <v>47</v>
      </c>
      <c r="C30" s="28"/>
      <c r="D30" s="28"/>
      <c r="E30" s="102">
        <f t="shared" si="3"/>
      </c>
      <c r="F30" s="62">
        <f t="shared" si="4"/>
      </c>
      <c r="G30" s="91">
        <f t="shared" si="5"/>
        <v>0</v>
      </c>
      <c r="H30" s="69">
        <f t="shared" si="6"/>
        <v>0</v>
      </c>
      <c r="I30" s="69">
        <f t="shared" si="7"/>
        <v>0</v>
      </c>
      <c r="J30" s="69">
        <f t="shared" si="8"/>
      </c>
      <c r="K30" s="63">
        <f t="shared" si="9"/>
        <v>0</v>
      </c>
      <c r="M30" s="69">
        <f ca="1" t="shared" si="0"/>
      </c>
      <c r="N30" s="69">
        <f ca="1" t="shared" si="1"/>
      </c>
      <c r="O30" s="69">
        <f ca="1" t="shared" si="1"/>
      </c>
      <c r="P30" s="69">
        <f ca="1" t="shared" si="1"/>
      </c>
      <c r="Q30" s="69">
        <f ca="1" t="shared" si="1"/>
      </c>
      <c r="R30" s="69">
        <f ca="1" t="shared" si="1"/>
      </c>
      <c r="S30" s="69">
        <f ca="1" t="shared" si="1"/>
      </c>
      <c r="W30" s="99"/>
      <c r="X30" s="99"/>
      <c r="Y30" s="99"/>
      <c r="Z30" s="99"/>
      <c r="AB30" s="2" t="s">
        <v>46</v>
      </c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O30" s="100"/>
      <c r="AP30" s="100"/>
      <c r="AQ30" s="100"/>
      <c r="AR30" s="100"/>
    </row>
    <row r="31" spans="1:44" ht="13.5" thickBot="1">
      <c r="A31" s="89" t="str">
        <f t="shared" si="2"/>
        <v> </v>
      </c>
      <c r="B31" s="2" t="s">
        <v>57</v>
      </c>
      <c r="C31" s="28"/>
      <c r="D31" s="28"/>
      <c r="E31" s="102">
        <f t="shared" si="3"/>
      </c>
      <c r="F31" s="62">
        <f t="shared" si="4"/>
      </c>
      <c r="G31" s="91">
        <f t="shared" si="5"/>
        <v>0</v>
      </c>
      <c r="H31" s="69">
        <f t="shared" si="6"/>
        <v>0</v>
      </c>
      <c r="I31" s="69">
        <f t="shared" si="7"/>
        <v>0</v>
      </c>
      <c r="J31" s="69">
        <f t="shared" si="8"/>
      </c>
      <c r="K31" s="63">
        <f t="shared" si="9"/>
        <v>0</v>
      </c>
      <c r="M31" s="69">
        <f ca="1" t="shared" si="0"/>
      </c>
      <c r="N31" s="69">
        <f ca="1" t="shared" si="1"/>
      </c>
      <c r="O31" s="69">
        <f ca="1" t="shared" si="1"/>
      </c>
      <c r="P31" s="69">
        <f ca="1" t="shared" si="1"/>
      </c>
      <c r="Q31" s="69">
        <f ca="1" t="shared" si="1"/>
      </c>
      <c r="R31" s="69">
        <f ca="1" t="shared" si="1"/>
      </c>
      <c r="S31" s="69">
        <f ca="1" t="shared" si="1"/>
      </c>
      <c r="W31" s="99"/>
      <c r="X31" s="99"/>
      <c r="Y31" s="99"/>
      <c r="Z31" s="99"/>
      <c r="AB31" s="2" t="s">
        <v>47</v>
      </c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O31" s="100"/>
      <c r="AP31" s="100"/>
      <c r="AQ31" s="100"/>
      <c r="AR31" s="100"/>
    </row>
    <row r="32" spans="1:44" ht="13.5" thickBot="1">
      <c r="A32" s="89" t="str">
        <f t="shared" si="2"/>
        <v> </v>
      </c>
      <c r="B32" s="2" t="s">
        <v>55</v>
      </c>
      <c r="C32" s="28"/>
      <c r="D32" s="28"/>
      <c r="E32" s="102">
        <f t="shared" si="3"/>
      </c>
      <c r="F32" s="62">
        <f t="shared" si="4"/>
      </c>
      <c r="G32" s="91">
        <f t="shared" si="5"/>
        <v>0</v>
      </c>
      <c r="H32" s="69">
        <f t="shared" si="6"/>
        <v>0</v>
      </c>
      <c r="I32" s="69">
        <f t="shared" si="7"/>
        <v>0</v>
      </c>
      <c r="J32" s="69">
        <f t="shared" si="8"/>
      </c>
      <c r="K32" s="63">
        <f t="shared" si="9"/>
        <v>0</v>
      </c>
      <c r="M32" s="69">
        <f ca="1" t="shared" si="0"/>
      </c>
      <c r="N32" s="69">
        <f ca="1" t="shared" si="1"/>
      </c>
      <c r="O32" s="69">
        <f ca="1" t="shared" si="1"/>
      </c>
      <c r="P32" s="69">
        <f ca="1" t="shared" si="1"/>
      </c>
      <c r="Q32" s="69">
        <f ca="1" t="shared" si="1"/>
      </c>
      <c r="R32" s="69">
        <f ca="1" t="shared" si="1"/>
      </c>
      <c r="S32" s="69">
        <f ca="1" t="shared" si="1"/>
      </c>
      <c r="W32" s="99"/>
      <c r="X32" s="99"/>
      <c r="Y32" s="99"/>
      <c r="Z32" s="99"/>
      <c r="AB32" s="2" t="s">
        <v>45</v>
      </c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O32" s="100"/>
      <c r="AP32" s="100"/>
      <c r="AQ32" s="100"/>
      <c r="AR32" s="100"/>
    </row>
    <row r="33" spans="1:44" ht="13.5" thickBot="1">
      <c r="A33" s="89" t="str">
        <f t="shared" si="2"/>
        <v> </v>
      </c>
      <c r="B33" s="2" t="s">
        <v>58</v>
      </c>
      <c r="C33" s="28"/>
      <c r="D33" s="28"/>
      <c r="E33" s="102">
        <f t="shared" si="3"/>
      </c>
      <c r="F33" s="62">
        <f t="shared" si="4"/>
      </c>
      <c r="G33" s="91">
        <f t="shared" si="5"/>
        <v>0</v>
      </c>
      <c r="H33" s="69">
        <f t="shared" si="6"/>
        <v>0</v>
      </c>
      <c r="I33" s="69">
        <f t="shared" si="7"/>
        <v>0</v>
      </c>
      <c r="J33" s="69">
        <f t="shared" si="8"/>
      </c>
      <c r="K33" s="63">
        <f t="shared" si="9"/>
        <v>0</v>
      </c>
      <c r="M33" s="69">
        <f ca="1" t="shared" si="0"/>
      </c>
      <c r="N33" s="69">
        <f ca="1" t="shared" si="1"/>
      </c>
      <c r="O33" s="69">
        <f ca="1" t="shared" si="1"/>
      </c>
      <c r="P33" s="69">
        <f ca="1" t="shared" si="1"/>
      </c>
      <c r="Q33" s="69">
        <f ca="1" t="shared" si="1"/>
      </c>
      <c r="R33" s="69">
        <f ca="1" t="shared" si="1"/>
      </c>
      <c r="S33" s="69">
        <f ca="1" t="shared" si="1"/>
      </c>
      <c r="W33" s="99"/>
      <c r="X33" s="99"/>
      <c r="Y33" s="99"/>
      <c r="Z33" s="99"/>
      <c r="AB33" s="2" t="s">
        <v>48</v>
      </c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O33" s="100"/>
      <c r="AP33" s="100"/>
      <c r="AQ33" s="100"/>
      <c r="AR33" s="100"/>
    </row>
    <row r="34" spans="1:44" ht="13.5" thickBot="1">
      <c r="A34" s="89" t="str">
        <f t="shared" si="2"/>
        <v> </v>
      </c>
      <c r="B34" s="2" t="s">
        <v>56</v>
      </c>
      <c r="C34" s="28"/>
      <c r="D34" s="28"/>
      <c r="E34" s="102">
        <f t="shared" si="3"/>
      </c>
      <c r="F34" s="62">
        <f t="shared" si="4"/>
      </c>
      <c r="G34" s="91">
        <f t="shared" si="5"/>
        <v>0</v>
      </c>
      <c r="H34" s="69">
        <f t="shared" si="6"/>
        <v>0</v>
      </c>
      <c r="I34" s="69">
        <f t="shared" si="7"/>
        <v>0</v>
      </c>
      <c r="J34" s="69">
        <f t="shared" si="8"/>
      </c>
      <c r="K34" s="63">
        <f t="shared" si="9"/>
        <v>0</v>
      </c>
      <c r="M34" s="69">
        <f ca="1" t="shared" si="0"/>
      </c>
      <c r="N34" s="69">
        <f ca="1" t="shared" si="1"/>
      </c>
      <c r="O34" s="69">
        <f ca="1" t="shared" si="1"/>
      </c>
      <c r="P34" s="69">
        <f ca="1" t="shared" si="1"/>
      </c>
      <c r="Q34" s="69">
        <f ca="1" t="shared" si="1"/>
      </c>
      <c r="R34" s="69">
        <f ca="1" t="shared" si="1"/>
      </c>
      <c r="S34" s="69">
        <f ca="1" t="shared" si="1"/>
      </c>
      <c r="W34" s="99"/>
      <c r="X34" s="99"/>
      <c r="Y34" s="99"/>
      <c r="Z34" s="99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O34" s="100"/>
      <c r="AP34" s="100"/>
      <c r="AQ34" s="100"/>
      <c r="AR34" s="100"/>
    </row>
    <row r="35" spans="1:26" ht="13.5" thickBot="1">
      <c r="A35" s="89" t="str">
        <f t="shared" si="2"/>
        <v> </v>
      </c>
      <c r="B35" s="2" t="s">
        <v>45</v>
      </c>
      <c r="C35" s="28"/>
      <c r="D35" s="28"/>
      <c r="E35" s="102">
        <f t="shared" si="3"/>
      </c>
      <c r="F35" s="62">
        <f t="shared" si="4"/>
      </c>
      <c r="G35" s="91">
        <f t="shared" si="5"/>
        <v>0</v>
      </c>
      <c r="H35" s="69">
        <f t="shared" si="6"/>
        <v>0</v>
      </c>
      <c r="I35" s="69">
        <f t="shared" si="7"/>
        <v>0</v>
      </c>
      <c r="J35" s="69">
        <f t="shared" si="8"/>
      </c>
      <c r="K35" s="63">
        <f t="shared" si="9"/>
        <v>0</v>
      </c>
      <c r="M35" s="69">
        <f ca="1" t="shared" si="0"/>
      </c>
      <c r="N35" s="69">
        <f ca="1" t="shared" si="1"/>
      </c>
      <c r="O35" s="69">
        <f ca="1" t="shared" si="1"/>
      </c>
      <c r="P35" s="69">
        <f ca="1" t="shared" si="1"/>
      </c>
      <c r="Q35" s="69">
        <f ca="1" t="shared" si="1"/>
      </c>
      <c r="R35" s="69">
        <f ca="1" t="shared" si="1"/>
      </c>
      <c r="S35" s="69">
        <f ca="1" t="shared" si="1"/>
      </c>
      <c r="W35" s="99"/>
      <c r="X35" s="99"/>
      <c r="Y35" s="99"/>
      <c r="Z35" s="99"/>
    </row>
    <row r="36" spans="1:26" ht="13.5" thickBot="1">
      <c r="A36" s="89" t="str">
        <f t="shared" si="2"/>
        <v> </v>
      </c>
      <c r="B36" s="2" t="s">
        <v>61</v>
      </c>
      <c r="C36" s="28"/>
      <c r="D36" s="28"/>
      <c r="E36" s="102">
        <f t="shared" si="3"/>
      </c>
      <c r="F36" s="62">
        <f t="shared" si="4"/>
      </c>
      <c r="G36" s="91">
        <f t="shared" si="5"/>
        <v>0</v>
      </c>
      <c r="H36" s="69">
        <f t="shared" si="6"/>
        <v>0</v>
      </c>
      <c r="I36" s="69">
        <f t="shared" si="7"/>
        <v>0</v>
      </c>
      <c r="J36" s="69">
        <f t="shared" si="8"/>
      </c>
      <c r="K36" s="63">
        <f t="shared" si="9"/>
        <v>0</v>
      </c>
      <c r="M36" s="69">
        <f ca="1" t="shared" si="0"/>
      </c>
      <c r="N36" s="69">
        <f ca="1" t="shared" si="1"/>
      </c>
      <c r="O36" s="69">
        <f ca="1" t="shared" si="1"/>
      </c>
      <c r="P36" s="69">
        <f ca="1" t="shared" si="1"/>
      </c>
      <c r="Q36" s="69">
        <f ca="1" t="shared" si="1"/>
      </c>
      <c r="R36" s="69">
        <f ca="1" t="shared" si="1"/>
      </c>
      <c r="S36" s="69">
        <f ca="1" t="shared" si="1"/>
      </c>
      <c r="W36" s="99"/>
      <c r="X36" s="99"/>
      <c r="Y36" s="99"/>
      <c r="Z36" s="99"/>
    </row>
    <row r="37" spans="1:26" ht="13.5" thickBot="1">
      <c r="A37" s="89" t="str">
        <f t="shared" si="2"/>
        <v> </v>
      </c>
      <c r="B37" s="2" t="s">
        <v>59</v>
      </c>
      <c r="C37" s="28"/>
      <c r="D37" s="28"/>
      <c r="E37" s="102">
        <f t="shared" si="3"/>
      </c>
      <c r="F37" s="62">
        <f t="shared" si="4"/>
      </c>
      <c r="G37" s="91">
        <f t="shared" si="5"/>
        <v>0</v>
      </c>
      <c r="H37" s="69">
        <f t="shared" si="6"/>
        <v>0</v>
      </c>
      <c r="I37" s="69">
        <f t="shared" si="7"/>
        <v>0</v>
      </c>
      <c r="J37" s="69">
        <f t="shared" si="8"/>
      </c>
      <c r="K37" s="63">
        <f t="shared" si="9"/>
        <v>0</v>
      </c>
      <c r="M37" s="69">
        <f ca="1" t="shared" si="0"/>
      </c>
      <c r="N37" s="69">
        <f ca="1" t="shared" si="1"/>
      </c>
      <c r="O37" s="69">
        <f ca="1" t="shared" si="1"/>
      </c>
      <c r="P37" s="69">
        <f ca="1" t="shared" si="1"/>
      </c>
      <c r="Q37" s="69">
        <f ca="1" t="shared" si="1"/>
      </c>
      <c r="R37" s="69">
        <f ca="1" t="shared" si="1"/>
      </c>
      <c r="S37" s="69">
        <f ca="1" t="shared" si="1"/>
      </c>
      <c r="W37" s="99"/>
      <c r="X37" s="99"/>
      <c r="Y37" s="99"/>
      <c r="Z37" s="99"/>
    </row>
    <row r="38" spans="1:26" ht="13.5" thickBot="1">
      <c r="A38" s="89" t="str">
        <f t="shared" si="2"/>
        <v> </v>
      </c>
      <c r="B38" s="2" t="s">
        <v>60</v>
      </c>
      <c r="C38" s="28"/>
      <c r="D38" s="28"/>
      <c r="E38" s="102">
        <f t="shared" si="3"/>
      </c>
      <c r="F38" s="62">
        <f t="shared" si="4"/>
      </c>
      <c r="G38" s="91">
        <f t="shared" si="5"/>
        <v>0</v>
      </c>
      <c r="H38" s="69">
        <f t="shared" si="6"/>
        <v>0</v>
      </c>
      <c r="I38" s="69">
        <f t="shared" si="7"/>
        <v>0</v>
      </c>
      <c r="J38" s="69">
        <f t="shared" si="8"/>
      </c>
      <c r="K38" s="63">
        <f t="shared" si="9"/>
        <v>0</v>
      </c>
      <c r="M38" s="69">
        <f ca="1" t="shared" si="0"/>
      </c>
      <c r="N38" s="69">
        <f ca="1" t="shared" si="1"/>
      </c>
      <c r="O38" s="69">
        <f ca="1" t="shared" si="1"/>
      </c>
      <c r="P38" s="69">
        <f ca="1" t="shared" si="1"/>
      </c>
      <c r="Q38" s="69">
        <f ca="1" t="shared" si="1"/>
      </c>
      <c r="R38" s="69">
        <f ca="1" t="shared" si="1"/>
      </c>
      <c r="S38" s="69">
        <f ca="1" t="shared" si="1"/>
      </c>
      <c r="W38" s="99"/>
      <c r="X38" s="99"/>
      <c r="Y38" s="99"/>
      <c r="Z38" s="99"/>
    </row>
    <row r="39" spans="1:26" ht="13.5" thickBot="1">
      <c r="A39" s="89" t="str">
        <f t="shared" si="2"/>
        <v> </v>
      </c>
      <c r="B39" s="2" t="s">
        <v>135</v>
      </c>
      <c r="C39" s="28"/>
      <c r="D39" s="28"/>
      <c r="E39" s="102">
        <f t="shared" si="3"/>
      </c>
      <c r="F39" s="62">
        <f t="shared" si="4"/>
      </c>
      <c r="G39" s="91">
        <f t="shared" si="5"/>
        <v>0</v>
      </c>
      <c r="H39" s="69">
        <f t="shared" si="6"/>
        <v>0</v>
      </c>
      <c r="I39" s="69">
        <f t="shared" si="7"/>
        <v>0</v>
      </c>
      <c r="J39" s="69">
        <f t="shared" si="8"/>
      </c>
      <c r="K39" s="63">
        <f t="shared" si="9"/>
        <v>0</v>
      </c>
      <c r="M39" s="69">
        <f ca="1" t="shared" si="0"/>
      </c>
      <c r="N39" s="69">
        <f ca="1" t="shared" si="1"/>
      </c>
      <c r="O39" s="69">
        <f ca="1" t="shared" si="1"/>
      </c>
      <c r="P39" s="69">
        <f ca="1" t="shared" si="1"/>
      </c>
      <c r="Q39" s="69">
        <f ca="1" t="shared" si="1"/>
      </c>
      <c r="R39" s="69">
        <f ca="1" t="shared" si="1"/>
      </c>
      <c r="S39" s="69">
        <f ca="1" t="shared" si="1"/>
      </c>
      <c r="W39" s="99"/>
      <c r="X39" s="99"/>
      <c r="Y39" s="99"/>
      <c r="Z39" s="99"/>
    </row>
    <row r="40" spans="1:26" ht="13.5" thickBot="1">
      <c r="A40" s="89" t="str">
        <f t="shared" si="2"/>
        <v> </v>
      </c>
      <c r="B40" s="2" t="s">
        <v>118</v>
      </c>
      <c r="C40" s="28"/>
      <c r="D40" s="28"/>
      <c r="E40" s="102">
        <f t="shared" si="3"/>
      </c>
      <c r="F40" s="62">
        <f t="shared" si="4"/>
      </c>
      <c r="G40" s="91">
        <f t="shared" si="5"/>
        <v>0</v>
      </c>
      <c r="H40" s="69">
        <f t="shared" si="6"/>
        <v>0</v>
      </c>
      <c r="I40" s="69">
        <f t="shared" si="7"/>
        <v>0</v>
      </c>
      <c r="J40" s="69">
        <f t="shared" si="8"/>
      </c>
      <c r="K40" s="63">
        <f t="shared" si="9"/>
        <v>0</v>
      </c>
      <c r="M40" s="69">
        <f ca="1" t="shared" si="0"/>
      </c>
      <c r="N40" s="69">
        <f ca="1" t="shared" si="1"/>
      </c>
      <c r="O40" s="69">
        <f ca="1" t="shared" si="1"/>
      </c>
      <c r="P40" s="69">
        <f ca="1" t="shared" si="1"/>
      </c>
      <c r="Q40" s="69">
        <f ca="1" t="shared" si="1"/>
      </c>
      <c r="R40" s="69">
        <f ca="1" t="shared" si="1"/>
      </c>
      <c r="S40" s="69">
        <f ca="1" t="shared" si="1"/>
      </c>
      <c r="W40" s="99"/>
      <c r="X40" s="99"/>
      <c r="Y40" s="99"/>
      <c r="Z40" s="99"/>
    </row>
    <row r="41" spans="1:26" ht="13.5" thickBot="1">
      <c r="A41" s="89" t="str">
        <f t="shared" si="2"/>
        <v> </v>
      </c>
      <c r="B41" s="2" t="s">
        <v>118</v>
      </c>
      <c r="C41" s="28"/>
      <c r="D41" s="28"/>
      <c r="E41" s="102">
        <f t="shared" si="3"/>
      </c>
      <c r="F41" s="62">
        <f t="shared" si="4"/>
      </c>
      <c r="G41" s="91">
        <f t="shared" si="5"/>
        <v>0</v>
      </c>
      <c r="H41" s="69">
        <f t="shared" si="6"/>
        <v>0</v>
      </c>
      <c r="I41" s="69">
        <f t="shared" si="7"/>
        <v>0</v>
      </c>
      <c r="J41" s="69">
        <f t="shared" si="8"/>
      </c>
      <c r="K41" s="63">
        <f t="shared" si="9"/>
        <v>0</v>
      </c>
      <c r="M41" s="69">
        <f ca="1" t="shared" si="0"/>
      </c>
      <c r="N41" s="69">
        <f ca="1" t="shared" si="1"/>
      </c>
      <c r="O41" s="69">
        <f ca="1" t="shared" si="1"/>
      </c>
      <c r="P41" s="69">
        <f ca="1" t="shared" si="1"/>
      </c>
      <c r="Q41" s="69">
        <f ca="1" t="shared" si="1"/>
      </c>
      <c r="R41" s="69">
        <f ca="1" t="shared" si="1"/>
      </c>
      <c r="S41" s="69">
        <f ca="1" t="shared" si="1"/>
      </c>
      <c r="W41" s="99"/>
      <c r="X41" s="99"/>
      <c r="Y41" s="99"/>
      <c r="Z41" s="99"/>
    </row>
    <row r="42" spans="1:26" ht="13.5" thickBot="1">
      <c r="A42" s="89" t="str">
        <f t="shared" si="2"/>
        <v> </v>
      </c>
      <c r="B42" s="2" t="s">
        <v>220</v>
      </c>
      <c r="C42" s="28"/>
      <c r="D42" s="28"/>
      <c r="E42" s="102">
        <f t="shared" si="3"/>
      </c>
      <c r="F42" s="62">
        <f t="shared" si="4"/>
      </c>
      <c r="G42" s="91">
        <f t="shared" si="5"/>
        <v>0</v>
      </c>
      <c r="H42" s="69">
        <f t="shared" si="6"/>
        <v>0</v>
      </c>
      <c r="I42" s="69">
        <f t="shared" si="7"/>
        <v>0</v>
      </c>
      <c r="J42" s="69">
        <f t="shared" si="8"/>
      </c>
      <c r="K42" s="63">
        <f t="shared" si="9"/>
        <v>0</v>
      </c>
      <c r="M42" s="69">
        <f ca="1" t="shared" si="0"/>
      </c>
      <c r="N42" s="69">
        <f ca="1" t="shared" si="1"/>
      </c>
      <c r="O42" s="69">
        <f ca="1" t="shared" si="1"/>
      </c>
      <c r="P42" s="69">
        <f ca="1" t="shared" si="1"/>
      </c>
      <c r="Q42" s="69">
        <f ca="1" t="shared" si="1"/>
      </c>
      <c r="R42" s="69">
        <f ca="1" t="shared" si="1"/>
      </c>
      <c r="S42" s="69">
        <f ca="1" t="shared" si="1"/>
      </c>
      <c r="W42" s="99"/>
      <c r="X42" s="99"/>
      <c r="Y42" s="99"/>
      <c r="Z42" s="99"/>
    </row>
    <row r="43" spans="1:20" ht="12.75">
      <c r="A43" s="90"/>
      <c r="B43" s="2"/>
      <c r="C43" s="24"/>
      <c r="D43" s="24"/>
      <c r="E43" s="24"/>
      <c r="F43" s="24"/>
      <c r="G43" s="24"/>
      <c r="H43" s="30"/>
      <c r="I43" s="30"/>
      <c r="J43" s="30"/>
      <c r="K43" s="63"/>
      <c r="T43" s="2"/>
    </row>
    <row r="44" spans="2:20" ht="12.75">
      <c r="B44" s="3" t="s">
        <v>161</v>
      </c>
      <c r="C44" s="30"/>
      <c r="D44" s="29"/>
      <c r="E44" s="29" t="e">
        <f>"("&amp;TEXT(G44/$C$10,"00%")&amp;"of "&amp;C10&amp;"m²)"</f>
        <v>#DIV/0!</v>
      </c>
      <c r="G44" s="51">
        <f>SUM(G27:G42)</f>
        <v>0</v>
      </c>
      <c r="H44" s="70">
        <f>SUM(H27:H42)</f>
        <v>0</v>
      </c>
      <c r="I44" s="70">
        <f>SUM(I27:I42)</f>
        <v>0</v>
      </c>
      <c r="J44" s="70">
        <f>SUM(J27:J42)</f>
        <v>0</v>
      </c>
      <c r="K44" s="69">
        <f>SUM(H44:J44)</f>
        <v>0</v>
      </c>
      <c r="M44" s="70">
        <f aca="true" t="shared" si="10" ref="M44:S44">SUM(M27:M42)</f>
        <v>0</v>
      </c>
      <c r="N44" s="70">
        <f t="shared" si="10"/>
        <v>0</v>
      </c>
      <c r="O44" s="70">
        <f t="shared" si="10"/>
        <v>0</v>
      </c>
      <c r="P44" s="70">
        <f t="shared" si="10"/>
        <v>0</v>
      </c>
      <c r="Q44" s="70">
        <f t="shared" si="10"/>
        <v>0</v>
      </c>
      <c r="R44" s="70">
        <f t="shared" si="10"/>
        <v>0</v>
      </c>
      <c r="S44" s="70">
        <f t="shared" si="10"/>
        <v>0</v>
      </c>
      <c r="T44" s="2"/>
    </row>
    <row r="45" spans="8:23" ht="15.75">
      <c r="H45" s="69" t="e">
        <f>H44/$G$44</f>
        <v>#DIV/0!</v>
      </c>
      <c r="I45" s="69" t="e">
        <f>I44/$G$44</f>
        <v>#DIV/0!</v>
      </c>
      <c r="J45" s="69" t="e">
        <f>J44/$G$44</f>
        <v>#DIV/0!</v>
      </c>
      <c r="K45" s="69" t="e">
        <f>K44/$G$44</f>
        <v>#DIV/0!</v>
      </c>
      <c r="M45" s="69" t="e">
        <f aca="true" t="shared" si="11" ref="M45:S45">M44/$G$44</f>
        <v>#DIV/0!</v>
      </c>
      <c r="N45" s="69" t="e">
        <f t="shared" si="11"/>
        <v>#DIV/0!</v>
      </c>
      <c r="O45" s="69" t="e">
        <f t="shared" si="11"/>
        <v>#DIV/0!</v>
      </c>
      <c r="P45" s="69" t="e">
        <f t="shared" si="11"/>
        <v>#DIV/0!</v>
      </c>
      <c r="Q45" s="69" t="e">
        <f t="shared" si="11"/>
        <v>#DIV/0!</v>
      </c>
      <c r="R45" s="69" t="e">
        <f t="shared" si="11"/>
        <v>#DIV/0!</v>
      </c>
      <c r="S45" s="69" t="e">
        <f t="shared" si="11"/>
        <v>#DIV/0!</v>
      </c>
      <c r="W45" s="46" t="s">
        <v>160</v>
      </c>
    </row>
    <row r="46" ht="12.75">
      <c r="B46" s="52" t="s">
        <v>216</v>
      </c>
    </row>
    <row r="47" spans="8:11" ht="12.75">
      <c r="H47" s="70">
        <f>H44+N44</f>
        <v>0</v>
      </c>
      <c r="I47" s="70">
        <f>I44+N44</f>
        <v>0</v>
      </c>
      <c r="J47" s="70">
        <f>J44+P44+R44</f>
        <v>0</v>
      </c>
      <c r="K47" s="69">
        <f>SUM(H47:J47)</f>
        <v>0</v>
      </c>
    </row>
    <row r="48" spans="2:11" ht="12.75">
      <c r="B48" s="2" t="s">
        <v>127</v>
      </c>
      <c r="H48" s="70">
        <f>O44</f>
        <v>0</v>
      </c>
      <c r="I48" s="70">
        <f>O44</f>
        <v>0</v>
      </c>
      <c r="J48" s="70">
        <f>Q44</f>
        <v>0</v>
      </c>
      <c r="K48" s="69">
        <f>SUM(H48:J48)</f>
        <v>0</v>
      </c>
    </row>
    <row r="49" spans="8:11" ht="12.75">
      <c r="H49" s="70">
        <f>H47+H48</f>
        <v>0</v>
      </c>
      <c r="I49" s="70">
        <f>I47+I48</f>
        <v>0</v>
      </c>
      <c r="J49" s="70">
        <f>J47+J48</f>
        <v>0</v>
      </c>
      <c r="K49" s="69">
        <f>SUM(H49:J49)</f>
        <v>0</v>
      </c>
    </row>
    <row r="50" spans="2:11" ht="12.75">
      <c r="B50" s="2" t="s">
        <v>188</v>
      </c>
      <c r="H50" s="69" t="e">
        <f>H49/$G$44</f>
        <v>#DIV/0!</v>
      </c>
      <c r="I50" s="69" t="e">
        <f>I49/$G$44</f>
        <v>#DIV/0!</v>
      </c>
      <c r="J50" s="69" t="e">
        <f>J49/$G$44</f>
        <v>#DIV/0!</v>
      </c>
      <c r="K50" s="69" t="e">
        <f>K49/$G$44</f>
        <v>#DIV/0!</v>
      </c>
    </row>
  </sheetData>
  <sheetProtection/>
  <conditionalFormatting sqref="G44">
    <cfRule type="cellIs" priority="1" dxfId="0" operator="greaterThan" stopIfTrue="1">
      <formula>$C$10*0.9</formula>
    </cfRule>
  </conditionalFormatting>
  <conditionalFormatting sqref="A27:A42">
    <cfRule type="cellIs" priority="2" dxfId="0" operator="equal" stopIfTrue="1">
      <formula>"Ok"</formula>
    </cfRule>
    <cfRule type="cellIs" priority="3" dxfId="1" operator="equal" stopIfTrue="1">
      <formula>" "</formula>
    </cfRule>
  </conditionalFormatting>
  <conditionalFormatting sqref="G27:G42">
    <cfRule type="cellIs" priority="4" dxfId="0" operator="greaterThan" stopIfTrue="1">
      <formula>0</formula>
    </cfRule>
    <cfRule type="cellIs" priority="5" dxfId="2" operator="equal" stopIfTrue="1">
      <formula>0</formula>
    </cfRule>
  </conditionalFormatting>
  <printOptions/>
  <pageMargins left="0.36" right="0.36" top="1" bottom="1" header="0.5" footer="0.5"/>
  <pageSetup fitToHeight="1" fitToWidth="1" horizontalDpi="600" verticalDpi="600" orientation="portrait" paperSize="9" scale="86" r:id="rId2"/>
  <headerFooter alignWithMargins="0">
    <oddHeader>&amp;L&amp;Z&amp;F &amp;A&amp;R&amp;D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Y37"/>
  <sheetViews>
    <sheetView showZeros="0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4.421875" style="1" customWidth="1"/>
    <col min="2" max="2" width="16.28125" style="1" customWidth="1"/>
    <col min="3" max="3" width="27.140625" style="1" customWidth="1"/>
    <col min="4" max="4" width="4.7109375" style="6" customWidth="1"/>
    <col min="5" max="5" width="6.421875" style="1" bestFit="1" customWidth="1"/>
    <col min="6" max="6" width="6.57421875" style="1" bestFit="1" customWidth="1"/>
    <col min="7" max="7" width="7.00390625" style="1" bestFit="1" customWidth="1"/>
    <col min="8" max="8" width="9.140625" style="1" customWidth="1"/>
    <col min="9" max="10" width="6.00390625" style="1" bestFit="1" customWidth="1"/>
    <col min="11" max="12" width="9.140625" style="1" customWidth="1"/>
    <col min="13" max="13" width="13.8515625" style="1" bestFit="1" customWidth="1"/>
    <col min="14" max="14" width="6.57421875" style="1" customWidth="1"/>
    <col min="15" max="15" width="36.140625" style="1" customWidth="1"/>
    <col min="16" max="16" width="2.421875" style="1" customWidth="1"/>
    <col min="17" max="17" width="4.140625" style="1" customWidth="1"/>
    <col min="18" max="23" width="5.8515625" style="1" customWidth="1"/>
    <col min="24" max="24" width="5.00390625" style="1" customWidth="1"/>
    <col min="25" max="28" width="6.421875" style="1" customWidth="1"/>
    <col min="29" max="16384" width="9.140625" style="1" customWidth="1"/>
  </cols>
  <sheetData>
    <row r="1" spans="18:24" ht="12.75">
      <c r="R1" s="45" t="s">
        <v>151</v>
      </c>
      <c r="S1" s="45" t="s">
        <v>179</v>
      </c>
      <c r="T1" s="45" t="s">
        <v>154</v>
      </c>
      <c r="U1" s="45" t="s">
        <v>180</v>
      </c>
      <c r="V1" s="45" t="s">
        <v>152</v>
      </c>
      <c r="W1" s="45" t="s">
        <v>196</v>
      </c>
      <c r="X1" s="45" t="s">
        <v>155</v>
      </c>
    </row>
    <row r="2" spans="2:24" ht="12.75">
      <c r="B2" s="22" t="s">
        <v>95</v>
      </c>
      <c r="O2" s="97" t="s">
        <v>230</v>
      </c>
      <c r="Q2" s="80">
        <f aca="true" t="shared" si="0" ref="Q2:X2">SUM(Q8:Q37)</f>
        <v>0</v>
      </c>
      <c r="R2" s="1">
        <f t="shared" si="0"/>
        <v>0</v>
      </c>
      <c r="S2" s="1">
        <f t="shared" si="0"/>
        <v>0</v>
      </c>
      <c r="T2" s="1">
        <f t="shared" si="0"/>
        <v>0</v>
      </c>
      <c r="U2" s="1">
        <f t="shared" si="0"/>
        <v>0</v>
      </c>
      <c r="V2" s="1">
        <f t="shared" si="0"/>
        <v>0</v>
      </c>
      <c r="W2" s="1">
        <f t="shared" si="0"/>
        <v>0</v>
      </c>
      <c r="X2" s="1">
        <f t="shared" si="0"/>
        <v>0</v>
      </c>
    </row>
    <row r="3" spans="3:16" ht="12.75">
      <c r="C3" s="12">
        <v>1</v>
      </c>
      <c r="D3" s="12"/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/>
      <c r="P3" s="73">
        <v>14</v>
      </c>
    </row>
    <row r="4" spans="2:24" ht="12.75">
      <c r="B4" s="14"/>
      <c r="C4" s="14"/>
      <c r="D4" s="61"/>
      <c r="E4" s="15"/>
      <c r="F4" s="16"/>
      <c r="G4" s="16"/>
      <c r="H4" s="16" t="s">
        <v>189</v>
      </c>
      <c r="I4" s="17" t="s">
        <v>37</v>
      </c>
      <c r="J4" s="17" t="s">
        <v>37</v>
      </c>
      <c r="K4" s="17" t="s">
        <v>92</v>
      </c>
      <c r="L4" s="17" t="s">
        <v>92</v>
      </c>
      <c r="M4" s="17" t="s">
        <v>191</v>
      </c>
      <c r="N4" s="17" t="s">
        <v>134</v>
      </c>
      <c r="O4" s="33" t="s">
        <v>201</v>
      </c>
      <c r="P4" s="77" t="s">
        <v>193</v>
      </c>
      <c r="Q4" s="17" t="s">
        <v>156</v>
      </c>
      <c r="R4" s="45" t="s">
        <v>151</v>
      </c>
      <c r="S4" s="45" t="s">
        <v>179</v>
      </c>
      <c r="T4" s="45" t="s">
        <v>154</v>
      </c>
      <c r="U4" s="45" t="s">
        <v>180</v>
      </c>
      <c r="V4" s="45" t="s">
        <v>152</v>
      </c>
      <c r="W4" s="45" t="s">
        <v>196</v>
      </c>
      <c r="X4" s="45" t="s">
        <v>155</v>
      </c>
    </row>
    <row r="5" spans="2:24" ht="12.75">
      <c r="B5" s="15" t="s">
        <v>116</v>
      </c>
      <c r="C5" s="15" t="s">
        <v>115</v>
      </c>
      <c r="D5" s="17" t="s">
        <v>177</v>
      </c>
      <c r="E5" s="18" t="s">
        <v>25</v>
      </c>
      <c r="F5" s="18" t="s">
        <v>26</v>
      </c>
      <c r="G5" s="18" t="s">
        <v>27</v>
      </c>
      <c r="H5" s="17" t="s">
        <v>190</v>
      </c>
      <c r="I5" s="17" t="s">
        <v>38</v>
      </c>
      <c r="J5" s="17" t="s">
        <v>39</v>
      </c>
      <c r="K5" s="17" t="s">
        <v>41</v>
      </c>
      <c r="L5" s="17" t="s">
        <v>40</v>
      </c>
      <c r="M5" s="17" t="s">
        <v>192</v>
      </c>
      <c r="N5" s="17"/>
      <c r="O5" s="34" t="s">
        <v>140</v>
      </c>
      <c r="P5" s="77" t="s">
        <v>173</v>
      </c>
      <c r="Q5" s="17"/>
      <c r="R5" s="45" t="s">
        <v>233</v>
      </c>
      <c r="S5" s="45" t="s">
        <v>234</v>
      </c>
      <c r="T5" s="45" t="s">
        <v>235</v>
      </c>
      <c r="U5" s="45" t="s">
        <v>236</v>
      </c>
      <c r="V5" s="45" t="s">
        <v>237</v>
      </c>
      <c r="W5" s="45" t="s">
        <v>238</v>
      </c>
      <c r="X5" s="45" t="s">
        <v>239</v>
      </c>
    </row>
    <row r="6" spans="2:24" ht="14.25">
      <c r="B6" s="14"/>
      <c r="C6" s="14"/>
      <c r="D6" s="101" t="s">
        <v>114</v>
      </c>
      <c r="E6" s="19" t="s">
        <v>0</v>
      </c>
      <c r="F6" s="19" t="s">
        <v>0</v>
      </c>
      <c r="G6" s="19" t="s">
        <v>0</v>
      </c>
      <c r="H6" s="20" t="s">
        <v>30</v>
      </c>
      <c r="I6" s="20" t="s">
        <v>94</v>
      </c>
      <c r="J6" s="20" t="s">
        <v>94</v>
      </c>
      <c r="K6" s="20" t="s">
        <v>94</v>
      </c>
      <c r="L6" s="20" t="s">
        <v>94</v>
      </c>
      <c r="M6" s="20" t="s">
        <v>94</v>
      </c>
      <c r="N6" s="20" t="s">
        <v>133</v>
      </c>
      <c r="O6" s="34" t="s">
        <v>170</v>
      </c>
      <c r="P6" s="77" t="s">
        <v>194</v>
      </c>
      <c r="Q6" s="20"/>
      <c r="R6" s="68" t="s">
        <v>186</v>
      </c>
      <c r="S6" s="68" t="s">
        <v>186</v>
      </c>
      <c r="T6" s="68" t="s">
        <v>186</v>
      </c>
      <c r="U6" s="68" t="s">
        <v>186</v>
      </c>
      <c r="V6" s="68" t="s">
        <v>186</v>
      </c>
      <c r="W6" s="68" t="s">
        <v>186</v>
      </c>
      <c r="X6" s="68" t="s">
        <v>186</v>
      </c>
    </row>
    <row r="7" spans="16:24" ht="13.5" thickBot="1">
      <c r="P7" s="74"/>
      <c r="Q7" s="2" t="s">
        <v>195</v>
      </c>
      <c r="R7" s="45"/>
      <c r="S7" s="45"/>
      <c r="T7" s="45"/>
      <c r="U7" s="45"/>
      <c r="V7" s="45"/>
      <c r="W7" s="45"/>
      <c r="X7" s="45"/>
    </row>
    <row r="8" spans="1:25" ht="13.5" thickBot="1">
      <c r="A8" s="1">
        <v>1</v>
      </c>
      <c r="B8" s="32"/>
      <c r="C8" s="76" t="s">
        <v>195</v>
      </c>
      <c r="D8" s="28">
        <f aca="true" t="shared" si="1" ref="D8:D37">IF(LEN(C8)&lt;2,0,1)</f>
        <v>0</v>
      </c>
      <c r="E8" s="28">
        <f aca="true" t="shared" si="2" ref="E8:P23">VLOOKUP($C8,Dimensionslookup,E$3,FALSE)</f>
        <v>0</v>
      </c>
      <c r="F8" s="28">
        <f t="shared" si="2"/>
        <v>0</v>
      </c>
      <c r="G8" s="28">
        <f t="shared" si="2"/>
        <v>0</v>
      </c>
      <c r="H8" s="28">
        <f t="shared" si="2"/>
        <v>0</v>
      </c>
      <c r="I8" s="28">
        <f t="shared" si="2"/>
        <v>0</v>
      </c>
      <c r="J8" s="28">
        <f t="shared" si="2"/>
        <v>0</v>
      </c>
      <c r="K8" s="28">
        <v>1</v>
      </c>
      <c r="L8" s="28">
        <v>1</v>
      </c>
      <c r="M8" s="28">
        <v>0</v>
      </c>
      <c r="N8" s="71">
        <v>1</v>
      </c>
      <c r="O8" s="9"/>
      <c r="P8" s="75">
        <f t="shared" si="2"/>
        <v>0</v>
      </c>
      <c r="Q8" s="95">
        <f aca="true" t="shared" si="3" ref="Q8:Q37">IF(D8&gt;0,IF(SUM(R8:X8)&gt;0,"Ok","&lt;Fill"),"")</f>
      </c>
      <c r="R8" s="96">
        <f>E8*F8</f>
        <v>0</v>
      </c>
      <c r="S8" s="96">
        <f>(I8+J8-1+(1-M8)*H8)*E8*F8*D8</f>
        <v>0</v>
      </c>
      <c r="T8" s="96">
        <f>H8*E8*F8*D8*M8</f>
        <v>0</v>
      </c>
      <c r="U8" s="96">
        <f>IF(P8&lt;2,((L8+M8)*E8*G8+2*F8*G8*K8),0)*D8*(1+(1-M8))</f>
        <v>0</v>
      </c>
      <c r="V8" s="96">
        <f>IF(P8&gt;0,((L8+M8)*E8*G8+2*F8*G8*K8),0)*D8*M8</f>
        <v>0</v>
      </c>
      <c r="W8" s="96">
        <f>IF(P8=3,F8*G8,0)</f>
        <v>0</v>
      </c>
      <c r="X8" s="96">
        <f>H8*N8*E8*2*IF(P8=2,0.6,0.25)</f>
        <v>0</v>
      </c>
      <c r="Y8" s="65"/>
    </row>
    <row r="9" spans="1:25" ht="13.5" thickBot="1">
      <c r="A9" s="1">
        <v>2</v>
      </c>
      <c r="B9" s="103"/>
      <c r="C9" s="76" t="s">
        <v>195</v>
      </c>
      <c r="D9" s="28">
        <f t="shared" si="1"/>
        <v>0</v>
      </c>
      <c r="E9" s="28">
        <f t="shared" si="2"/>
        <v>0</v>
      </c>
      <c r="F9" s="28">
        <f t="shared" si="2"/>
        <v>0</v>
      </c>
      <c r="G9" s="28">
        <f t="shared" si="2"/>
        <v>0</v>
      </c>
      <c r="H9" s="28">
        <f t="shared" si="2"/>
        <v>0</v>
      </c>
      <c r="I9" s="28">
        <f t="shared" si="2"/>
        <v>0</v>
      </c>
      <c r="J9" s="28">
        <f t="shared" si="2"/>
        <v>0</v>
      </c>
      <c r="K9" s="28">
        <v>1</v>
      </c>
      <c r="L9" s="28">
        <v>1</v>
      </c>
      <c r="M9" s="28">
        <v>1</v>
      </c>
      <c r="N9" s="71">
        <v>1</v>
      </c>
      <c r="O9" s="9"/>
      <c r="P9" s="75">
        <f t="shared" si="2"/>
        <v>0</v>
      </c>
      <c r="Q9" s="95">
        <f t="shared" si="3"/>
      </c>
      <c r="R9" s="96">
        <f aca="true" t="shared" si="4" ref="R9:R37">E9*F9</f>
        <v>0</v>
      </c>
      <c r="S9" s="96">
        <f aca="true" t="shared" si="5" ref="S9:S37">(I9+J9-1+(1-M9)*H9)*E9*F9*D9</f>
        <v>0</v>
      </c>
      <c r="T9" s="96">
        <f aca="true" t="shared" si="6" ref="T9:T37">H9*E9*F9*D9*M9</f>
        <v>0</v>
      </c>
      <c r="U9" s="96">
        <f aca="true" t="shared" si="7" ref="U9:U37">IF(P9&lt;2,((L9+M9)*E9*G9+2*F9*G9*K9),0)*D9*(1+(1-M9))</f>
        <v>0</v>
      </c>
      <c r="V9" s="96">
        <f aca="true" t="shared" si="8" ref="V9:V37">IF(P9&gt;0,((L9+M9)*E9*G9+2*F9*G9*K9),0)*D9*M9</f>
        <v>0</v>
      </c>
      <c r="W9" s="96">
        <f aca="true" t="shared" si="9" ref="W9:W37">IF(P9=3,F9*G9,0)</f>
        <v>0</v>
      </c>
      <c r="X9" s="96">
        <f aca="true" t="shared" si="10" ref="X9:X37">H9*N9*E9*2*IF(P9=2,0.6,0.25)</f>
        <v>0</v>
      </c>
      <c r="Y9" s="65"/>
    </row>
    <row r="10" spans="1:25" ht="13.5" thickBot="1">
      <c r="A10" s="1">
        <v>3</v>
      </c>
      <c r="B10" s="103"/>
      <c r="C10" s="76" t="s">
        <v>195</v>
      </c>
      <c r="D10" s="28">
        <f t="shared" si="1"/>
        <v>0</v>
      </c>
      <c r="E10" s="28">
        <f t="shared" si="2"/>
        <v>0</v>
      </c>
      <c r="F10" s="28">
        <f t="shared" si="2"/>
        <v>0</v>
      </c>
      <c r="G10" s="28">
        <f t="shared" si="2"/>
        <v>0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N10" s="71">
        <f t="shared" si="2"/>
        <v>0</v>
      </c>
      <c r="O10" s="9"/>
      <c r="P10" s="75">
        <f t="shared" si="2"/>
        <v>0</v>
      </c>
      <c r="Q10" s="95">
        <f t="shared" si="3"/>
      </c>
      <c r="R10" s="96">
        <f t="shared" si="4"/>
        <v>0</v>
      </c>
      <c r="S10" s="96">
        <f t="shared" si="5"/>
        <v>0</v>
      </c>
      <c r="T10" s="96">
        <f t="shared" si="6"/>
        <v>0</v>
      </c>
      <c r="U10" s="96">
        <f t="shared" si="7"/>
        <v>0</v>
      </c>
      <c r="V10" s="96">
        <f t="shared" si="8"/>
        <v>0</v>
      </c>
      <c r="W10" s="96">
        <f t="shared" si="9"/>
        <v>0</v>
      </c>
      <c r="X10" s="96">
        <f t="shared" si="10"/>
        <v>0</v>
      </c>
      <c r="Y10" s="65"/>
    </row>
    <row r="11" spans="1:25" ht="13.5" thickBot="1">
      <c r="A11" s="1">
        <v>4</v>
      </c>
      <c r="B11" s="103"/>
      <c r="C11" s="76" t="s">
        <v>195</v>
      </c>
      <c r="D11" s="28">
        <f t="shared" si="1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71">
        <f t="shared" si="2"/>
        <v>0</v>
      </c>
      <c r="O11" s="9"/>
      <c r="P11" s="75">
        <f t="shared" si="2"/>
        <v>0</v>
      </c>
      <c r="Q11" s="95">
        <f t="shared" si="3"/>
      </c>
      <c r="R11" s="96">
        <f t="shared" si="4"/>
        <v>0</v>
      </c>
      <c r="S11" s="96">
        <f t="shared" si="5"/>
        <v>0</v>
      </c>
      <c r="T11" s="96">
        <f t="shared" si="6"/>
        <v>0</v>
      </c>
      <c r="U11" s="96">
        <f t="shared" si="7"/>
        <v>0</v>
      </c>
      <c r="V11" s="96">
        <f t="shared" si="8"/>
        <v>0</v>
      </c>
      <c r="W11" s="96">
        <f t="shared" si="9"/>
        <v>0</v>
      </c>
      <c r="X11" s="96">
        <f t="shared" si="10"/>
        <v>0</v>
      </c>
      <c r="Y11" s="65"/>
    </row>
    <row r="12" spans="1:25" ht="13.5" thickBot="1">
      <c r="A12" s="1">
        <v>5</v>
      </c>
      <c r="B12" s="32"/>
      <c r="C12" s="76" t="s">
        <v>195</v>
      </c>
      <c r="D12" s="28">
        <f t="shared" si="1"/>
        <v>0</v>
      </c>
      <c r="E12" s="28">
        <f t="shared" si="2"/>
        <v>0</v>
      </c>
      <c r="F12" s="28">
        <f t="shared" si="2"/>
        <v>0</v>
      </c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v>1</v>
      </c>
      <c r="L12" s="28">
        <v>1</v>
      </c>
      <c r="M12" s="28">
        <v>1</v>
      </c>
      <c r="N12" s="71">
        <f t="shared" si="2"/>
        <v>0</v>
      </c>
      <c r="O12" s="9"/>
      <c r="P12" s="75">
        <f t="shared" si="2"/>
        <v>0</v>
      </c>
      <c r="Q12" s="95">
        <f t="shared" si="3"/>
      </c>
      <c r="R12" s="96">
        <f t="shared" si="4"/>
        <v>0</v>
      </c>
      <c r="S12" s="96">
        <f t="shared" si="5"/>
        <v>0</v>
      </c>
      <c r="T12" s="96">
        <f t="shared" si="6"/>
        <v>0</v>
      </c>
      <c r="U12" s="96">
        <f t="shared" si="7"/>
        <v>0</v>
      </c>
      <c r="V12" s="96">
        <f t="shared" si="8"/>
        <v>0</v>
      </c>
      <c r="W12" s="96">
        <f t="shared" si="9"/>
        <v>0</v>
      </c>
      <c r="X12" s="96">
        <f t="shared" si="10"/>
        <v>0</v>
      </c>
      <c r="Y12" s="65"/>
    </row>
    <row r="13" spans="1:25" ht="13.5" thickBot="1">
      <c r="A13" s="1">
        <v>6</v>
      </c>
      <c r="B13" s="103"/>
      <c r="C13" s="76" t="s">
        <v>195</v>
      </c>
      <c r="D13" s="28">
        <f t="shared" si="1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v>1</v>
      </c>
      <c r="L13" s="28">
        <v>1</v>
      </c>
      <c r="M13" s="28">
        <f t="shared" si="2"/>
        <v>0</v>
      </c>
      <c r="N13" s="71">
        <f t="shared" si="2"/>
        <v>0</v>
      </c>
      <c r="O13" s="9"/>
      <c r="P13" s="75">
        <f t="shared" si="2"/>
        <v>0</v>
      </c>
      <c r="Q13" s="95">
        <f t="shared" si="3"/>
      </c>
      <c r="R13" s="96">
        <f t="shared" si="4"/>
        <v>0</v>
      </c>
      <c r="S13" s="96">
        <f t="shared" si="5"/>
        <v>0</v>
      </c>
      <c r="T13" s="96">
        <f t="shared" si="6"/>
        <v>0</v>
      </c>
      <c r="U13" s="96">
        <f t="shared" si="7"/>
        <v>0</v>
      </c>
      <c r="V13" s="96">
        <f t="shared" si="8"/>
        <v>0</v>
      </c>
      <c r="W13" s="96">
        <f t="shared" si="9"/>
        <v>0</v>
      </c>
      <c r="X13" s="96">
        <f t="shared" si="10"/>
        <v>0</v>
      </c>
      <c r="Y13" s="65"/>
    </row>
    <row r="14" spans="1:25" ht="13.5" thickBot="1">
      <c r="A14" s="1">
        <v>7</v>
      </c>
      <c r="B14" s="32"/>
      <c r="C14" s="76" t="s">
        <v>195</v>
      </c>
      <c r="D14" s="28">
        <f t="shared" si="1"/>
        <v>0</v>
      </c>
      <c r="E14" s="28">
        <f t="shared" si="2"/>
        <v>0</v>
      </c>
      <c r="F14" s="28">
        <f t="shared" si="2"/>
        <v>0</v>
      </c>
      <c r="G14" s="28">
        <f t="shared" si="2"/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71">
        <f t="shared" si="2"/>
        <v>0</v>
      </c>
      <c r="O14" s="9"/>
      <c r="P14" s="75">
        <f t="shared" si="2"/>
        <v>0</v>
      </c>
      <c r="Q14" s="95">
        <f t="shared" si="3"/>
      </c>
      <c r="R14" s="96">
        <f t="shared" si="4"/>
        <v>0</v>
      </c>
      <c r="S14" s="96">
        <f t="shared" si="5"/>
        <v>0</v>
      </c>
      <c r="T14" s="96">
        <f t="shared" si="6"/>
        <v>0</v>
      </c>
      <c r="U14" s="96">
        <f t="shared" si="7"/>
        <v>0</v>
      </c>
      <c r="V14" s="96">
        <f t="shared" si="8"/>
        <v>0</v>
      </c>
      <c r="W14" s="96">
        <f t="shared" si="9"/>
        <v>0</v>
      </c>
      <c r="X14" s="96">
        <f t="shared" si="10"/>
        <v>0</v>
      </c>
      <c r="Y14" s="65"/>
    </row>
    <row r="15" spans="1:25" ht="13.5" thickBot="1">
      <c r="A15" s="1">
        <v>8</v>
      </c>
      <c r="B15" s="32"/>
      <c r="C15" s="76" t="s">
        <v>195</v>
      </c>
      <c r="D15" s="28">
        <f t="shared" si="1"/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71">
        <f t="shared" si="2"/>
        <v>0</v>
      </c>
      <c r="O15" s="9"/>
      <c r="P15" s="75">
        <f t="shared" si="2"/>
        <v>0</v>
      </c>
      <c r="Q15" s="95">
        <f t="shared" si="3"/>
      </c>
      <c r="R15" s="96">
        <f t="shared" si="4"/>
        <v>0</v>
      </c>
      <c r="S15" s="96">
        <f t="shared" si="5"/>
        <v>0</v>
      </c>
      <c r="T15" s="96">
        <f t="shared" si="6"/>
        <v>0</v>
      </c>
      <c r="U15" s="96">
        <f t="shared" si="7"/>
        <v>0</v>
      </c>
      <c r="V15" s="96">
        <f t="shared" si="8"/>
        <v>0</v>
      </c>
      <c r="W15" s="96">
        <f t="shared" si="9"/>
        <v>0</v>
      </c>
      <c r="X15" s="96">
        <f t="shared" si="10"/>
        <v>0</v>
      </c>
      <c r="Y15" s="65"/>
    </row>
    <row r="16" spans="1:25" ht="13.5" thickBot="1">
      <c r="A16" s="1">
        <v>9</v>
      </c>
      <c r="B16" s="32"/>
      <c r="C16" s="76" t="s">
        <v>195</v>
      </c>
      <c r="D16" s="28">
        <f t="shared" si="1"/>
        <v>0</v>
      </c>
      <c r="E16" s="28">
        <f t="shared" si="2"/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71">
        <f t="shared" si="2"/>
        <v>0</v>
      </c>
      <c r="O16" s="9"/>
      <c r="P16" s="75">
        <f t="shared" si="2"/>
        <v>0</v>
      </c>
      <c r="Q16" s="95">
        <f t="shared" si="3"/>
      </c>
      <c r="R16" s="96">
        <f t="shared" si="4"/>
        <v>0</v>
      </c>
      <c r="S16" s="96">
        <f t="shared" si="5"/>
        <v>0</v>
      </c>
      <c r="T16" s="96">
        <f t="shared" si="6"/>
        <v>0</v>
      </c>
      <c r="U16" s="96">
        <f t="shared" si="7"/>
        <v>0</v>
      </c>
      <c r="V16" s="96">
        <f t="shared" si="8"/>
        <v>0</v>
      </c>
      <c r="W16" s="96">
        <f t="shared" si="9"/>
        <v>0</v>
      </c>
      <c r="X16" s="96">
        <f t="shared" si="10"/>
        <v>0</v>
      </c>
      <c r="Y16" s="65"/>
    </row>
    <row r="17" spans="1:25" ht="13.5" thickBot="1">
      <c r="A17" s="1">
        <v>10</v>
      </c>
      <c r="B17" s="32"/>
      <c r="C17" s="76" t="s">
        <v>195</v>
      </c>
      <c r="D17" s="28">
        <f t="shared" si="1"/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71">
        <f t="shared" si="2"/>
        <v>0</v>
      </c>
      <c r="O17" s="9"/>
      <c r="P17" s="75">
        <f t="shared" si="2"/>
        <v>0</v>
      </c>
      <c r="Q17" s="95">
        <f t="shared" si="3"/>
      </c>
      <c r="R17" s="96">
        <f t="shared" si="4"/>
        <v>0</v>
      </c>
      <c r="S17" s="96">
        <f t="shared" si="5"/>
        <v>0</v>
      </c>
      <c r="T17" s="96">
        <f t="shared" si="6"/>
        <v>0</v>
      </c>
      <c r="U17" s="96">
        <f t="shared" si="7"/>
        <v>0</v>
      </c>
      <c r="V17" s="96">
        <f t="shared" si="8"/>
        <v>0</v>
      </c>
      <c r="W17" s="96">
        <f t="shared" si="9"/>
        <v>0</v>
      </c>
      <c r="X17" s="96">
        <f t="shared" si="10"/>
        <v>0</v>
      </c>
      <c r="Y17" s="65"/>
    </row>
    <row r="18" spans="1:25" ht="13.5" thickBot="1">
      <c r="A18" s="1">
        <v>11</v>
      </c>
      <c r="B18" s="32"/>
      <c r="C18" s="76" t="s">
        <v>195</v>
      </c>
      <c r="D18" s="28">
        <f t="shared" si="1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  <c r="M18" s="28">
        <f t="shared" si="2"/>
        <v>0</v>
      </c>
      <c r="N18" s="71">
        <f t="shared" si="2"/>
        <v>0</v>
      </c>
      <c r="O18" s="9"/>
      <c r="P18" s="75">
        <f t="shared" si="2"/>
        <v>0</v>
      </c>
      <c r="Q18" s="95">
        <f t="shared" si="3"/>
      </c>
      <c r="R18" s="96">
        <f t="shared" si="4"/>
        <v>0</v>
      </c>
      <c r="S18" s="96">
        <f t="shared" si="5"/>
        <v>0</v>
      </c>
      <c r="T18" s="96">
        <f t="shared" si="6"/>
        <v>0</v>
      </c>
      <c r="U18" s="96">
        <f t="shared" si="7"/>
        <v>0</v>
      </c>
      <c r="V18" s="96">
        <f t="shared" si="8"/>
        <v>0</v>
      </c>
      <c r="W18" s="96">
        <f t="shared" si="9"/>
        <v>0</v>
      </c>
      <c r="X18" s="96">
        <f t="shared" si="10"/>
        <v>0</v>
      </c>
      <c r="Y18" s="65"/>
    </row>
    <row r="19" spans="1:25" ht="13.5" thickBot="1">
      <c r="A19" s="1">
        <v>12</v>
      </c>
      <c r="B19" s="32"/>
      <c r="C19" s="76" t="s">
        <v>195</v>
      </c>
      <c r="D19" s="28">
        <f t="shared" si="1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71">
        <f t="shared" si="2"/>
        <v>0</v>
      </c>
      <c r="O19" s="9"/>
      <c r="P19" s="75">
        <f t="shared" si="2"/>
        <v>0</v>
      </c>
      <c r="Q19" s="95">
        <f t="shared" si="3"/>
      </c>
      <c r="R19" s="96">
        <f t="shared" si="4"/>
        <v>0</v>
      </c>
      <c r="S19" s="96">
        <f t="shared" si="5"/>
        <v>0</v>
      </c>
      <c r="T19" s="96">
        <f t="shared" si="6"/>
        <v>0</v>
      </c>
      <c r="U19" s="96">
        <f t="shared" si="7"/>
        <v>0</v>
      </c>
      <c r="V19" s="96">
        <f t="shared" si="8"/>
        <v>0</v>
      </c>
      <c r="W19" s="96">
        <f t="shared" si="9"/>
        <v>0</v>
      </c>
      <c r="X19" s="96">
        <f t="shared" si="10"/>
        <v>0</v>
      </c>
      <c r="Y19" s="65"/>
    </row>
    <row r="20" spans="1:25" ht="13.5" thickBot="1">
      <c r="A20" s="1">
        <v>13</v>
      </c>
      <c r="B20" s="32"/>
      <c r="C20" s="76" t="s">
        <v>195</v>
      </c>
      <c r="D20" s="28">
        <f t="shared" si="1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71">
        <f t="shared" si="2"/>
        <v>0</v>
      </c>
      <c r="O20" s="9"/>
      <c r="P20" s="75">
        <f t="shared" si="2"/>
        <v>0</v>
      </c>
      <c r="Q20" s="95">
        <f t="shared" si="3"/>
      </c>
      <c r="R20" s="96">
        <f t="shared" si="4"/>
        <v>0</v>
      </c>
      <c r="S20" s="96">
        <f t="shared" si="5"/>
        <v>0</v>
      </c>
      <c r="T20" s="96">
        <f t="shared" si="6"/>
        <v>0</v>
      </c>
      <c r="U20" s="96">
        <f t="shared" si="7"/>
        <v>0</v>
      </c>
      <c r="V20" s="96">
        <f t="shared" si="8"/>
        <v>0</v>
      </c>
      <c r="W20" s="96">
        <f t="shared" si="9"/>
        <v>0</v>
      </c>
      <c r="X20" s="96">
        <f t="shared" si="10"/>
        <v>0</v>
      </c>
      <c r="Y20" s="65"/>
    </row>
    <row r="21" spans="1:25" ht="13.5" thickBot="1">
      <c r="A21" s="1">
        <v>14</v>
      </c>
      <c r="B21" s="32"/>
      <c r="C21" s="76" t="s">
        <v>195</v>
      </c>
      <c r="D21" s="28">
        <f t="shared" si="1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  <c r="M21" s="28">
        <f t="shared" si="2"/>
        <v>0</v>
      </c>
      <c r="N21" s="71">
        <f t="shared" si="2"/>
        <v>0</v>
      </c>
      <c r="O21" s="9"/>
      <c r="P21" s="75">
        <f t="shared" si="2"/>
        <v>0</v>
      </c>
      <c r="Q21" s="95">
        <f t="shared" si="3"/>
      </c>
      <c r="R21" s="96">
        <f t="shared" si="4"/>
        <v>0</v>
      </c>
      <c r="S21" s="96">
        <f t="shared" si="5"/>
        <v>0</v>
      </c>
      <c r="T21" s="96">
        <f t="shared" si="6"/>
        <v>0</v>
      </c>
      <c r="U21" s="96">
        <f t="shared" si="7"/>
        <v>0</v>
      </c>
      <c r="V21" s="96">
        <f t="shared" si="8"/>
        <v>0</v>
      </c>
      <c r="W21" s="96">
        <f t="shared" si="9"/>
        <v>0</v>
      </c>
      <c r="X21" s="96">
        <f t="shared" si="10"/>
        <v>0</v>
      </c>
      <c r="Y21" s="65"/>
    </row>
    <row r="22" spans="1:25" ht="13.5" thickBot="1">
      <c r="A22" s="1">
        <v>15</v>
      </c>
      <c r="B22" s="32"/>
      <c r="C22" s="76" t="s">
        <v>195</v>
      </c>
      <c r="D22" s="28">
        <f t="shared" si="1"/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J22" s="28">
        <f t="shared" si="2"/>
        <v>0</v>
      </c>
      <c r="K22" s="28">
        <f t="shared" si="2"/>
        <v>0</v>
      </c>
      <c r="L22" s="28">
        <f t="shared" si="2"/>
        <v>0</v>
      </c>
      <c r="M22" s="28">
        <f t="shared" si="2"/>
        <v>0</v>
      </c>
      <c r="N22" s="71">
        <f t="shared" si="2"/>
        <v>0</v>
      </c>
      <c r="O22" s="9"/>
      <c r="P22" s="75">
        <f t="shared" si="2"/>
        <v>0</v>
      </c>
      <c r="Q22" s="95">
        <f t="shared" si="3"/>
      </c>
      <c r="R22" s="96">
        <f t="shared" si="4"/>
        <v>0</v>
      </c>
      <c r="S22" s="96">
        <f t="shared" si="5"/>
        <v>0</v>
      </c>
      <c r="T22" s="96">
        <f t="shared" si="6"/>
        <v>0</v>
      </c>
      <c r="U22" s="96">
        <f t="shared" si="7"/>
        <v>0</v>
      </c>
      <c r="V22" s="96">
        <f t="shared" si="8"/>
        <v>0</v>
      </c>
      <c r="W22" s="96">
        <f t="shared" si="9"/>
        <v>0</v>
      </c>
      <c r="X22" s="96">
        <f t="shared" si="10"/>
        <v>0</v>
      </c>
      <c r="Y22" s="65"/>
    </row>
    <row r="23" spans="1:25" ht="13.5" thickBot="1">
      <c r="A23" s="1">
        <v>16</v>
      </c>
      <c r="B23" s="32"/>
      <c r="C23" s="76" t="s">
        <v>195</v>
      </c>
      <c r="D23" s="28">
        <f t="shared" si="1"/>
        <v>0</v>
      </c>
      <c r="E23" s="28">
        <f t="shared" si="2"/>
        <v>0</v>
      </c>
      <c r="F23" s="28">
        <f t="shared" si="2"/>
        <v>0</v>
      </c>
      <c r="G23" s="28">
        <f t="shared" si="2"/>
        <v>0</v>
      </c>
      <c r="H23" s="28">
        <f t="shared" si="2"/>
        <v>0</v>
      </c>
      <c r="I23" s="28">
        <f t="shared" si="2"/>
        <v>0</v>
      </c>
      <c r="J23" s="28">
        <f t="shared" si="2"/>
        <v>0</v>
      </c>
      <c r="K23" s="28">
        <f t="shared" si="2"/>
        <v>0</v>
      </c>
      <c r="L23" s="28">
        <f t="shared" si="2"/>
        <v>0</v>
      </c>
      <c r="M23" s="28">
        <f t="shared" si="2"/>
        <v>0</v>
      </c>
      <c r="N23" s="71">
        <f t="shared" si="2"/>
        <v>0</v>
      </c>
      <c r="O23" s="9"/>
      <c r="P23" s="75">
        <f t="shared" si="2"/>
        <v>0</v>
      </c>
      <c r="Q23" s="95">
        <f t="shared" si="3"/>
      </c>
      <c r="R23" s="96">
        <f t="shared" si="4"/>
        <v>0</v>
      </c>
      <c r="S23" s="96">
        <f t="shared" si="5"/>
        <v>0</v>
      </c>
      <c r="T23" s="96">
        <f t="shared" si="6"/>
        <v>0</v>
      </c>
      <c r="U23" s="96">
        <f t="shared" si="7"/>
        <v>0</v>
      </c>
      <c r="V23" s="96">
        <f t="shared" si="8"/>
        <v>0</v>
      </c>
      <c r="W23" s="96">
        <f t="shared" si="9"/>
        <v>0</v>
      </c>
      <c r="X23" s="96">
        <f t="shared" si="10"/>
        <v>0</v>
      </c>
      <c r="Y23" s="65"/>
    </row>
    <row r="24" spans="1:25" ht="13.5" thickBot="1">
      <c r="A24" s="1">
        <v>17</v>
      </c>
      <c r="B24" s="32"/>
      <c r="C24" s="76" t="s">
        <v>195</v>
      </c>
      <c r="D24" s="28">
        <f t="shared" si="1"/>
        <v>0</v>
      </c>
      <c r="E24" s="28">
        <f aca="true" t="shared" si="11" ref="E24:N37">VLOOKUP($C24,Dimensionslookup,E$3,FALSE)</f>
        <v>0</v>
      </c>
      <c r="F24" s="28">
        <f t="shared" si="11"/>
        <v>0</v>
      </c>
      <c r="G24" s="28">
        <f t="shared" si="11"/>
        <v>0</v>
      </c>
      <c r="H24" s="28">
        <f t="shared" si="11"/>
        <v>0</v>
      </c>
      <c r="I24" s="28">
        <f t="shared" si="11"/>
        <v>0</v>
      </c>
      <c r="J24" s="28">
        <f t="shared" si="11"/>
        <v>0</v>
      </c>
      <c r="K24" s="28">
        <f t="shared" si="11"/>
        <v>0</v>
      </c>
      <c r="L24" s="28">
        <f t="shared" si="11"/>
        <v>0</v>
      </c>
      <c r="M24" s="28">
        <f t="shared" si="11"/>
        <v>0</v>
      </c>
      <c r="N24" s="71">
        <f t="shared" si="11"/>
        <v>0</v>
      </c>
      <c r="O24" s="9"/>
      <c r="P24" s="75">
        <f aca="true" t="shared" si="12" ref="P24:P37">VLOOKUP($C24,Dimensionslookup,P$3,FALSE)</f>
        <v>0</v>
      </c>
      <c r="Q24" s="95">
        <f t="shared" si="3"/>
      </c>
      <c r="R24" s="96">
        <f t="shared" si="4"/>
        <v>0</v>
      </c>
      <c r="S24" s="96">
        <f t="shared" si="5"/>
        <v>0</v>
      </c>
      <c r="T24" s="96">
        <f t="shared" si="6"/>
        <v>0</v>
      </c>
      <c r="U24" s="96">
        <f t="shared" si="7"/>
        <v>0</v>
      </c>
      <c r="V24" s="96">
        <f t="shared" si="8"/>
        <v>0</v>
      </c>
      <c r="W24" s="96">
        <f t="shared" si="9"/>
        <v>0</v>
      </c>
      <c r="X24" s="96">
        <f t="shared" si="10"/>
        <v>0</v>
      </c>
      <c r="Y24" s="65"/>
    </row>
    <row r="25" spans="1:25" ht="13.5" thickBot="1">
      <c r="A25" s="1">
        <v>18</v>
      </c>
      <c r="B25" s="32"/>
      <c r="C25" s="76" t="s">
        <v>195</v>
      </c>
      <c r="D25" s="28">
        <f t="shared" si="1"/>
        <v>0</v>
      </c>
      <c r="E25" s="28">
        <f t="shared" si="11"/>
        <v>0</v>
      </c>
      <c r="F25" s="28">
        <f t="shared" si="11"/>
        <v>0</v>
      </c>
      <c r="G25" s="28">
        <f t="shared" si="11"/>
        <v>0</v>
      </c>
      <c r="H25" s="28">
        <f t="shared" si="11"/>
        <v>0</v>
      </c>
      <c r="I25" s="28">
        <f t="shared" si="11"/>
        <v>0</v>
      </c>
      <c r="J25" s="28">
        <f t="shared" si="11"/>
        <v>0</v>
      </c>
      <c r="K25" s="28">
        <f t="shared" si="11"/>
        <v>0</v>
      </c>
      <c r="L25" s="28">
        <f t="shared" si="11"/>
        <v>0</v>
      </c>
      <c r="M25" s="28">
        <f t="shared" si="11"/>
        <v>0</v>
      </c>
      <c r="N25" s="71">
        <f t="shared" si="11"/>
        <v>0</v>
      </c>
      <c r="O25" s="9"/>
      <c r="P25" s="75">
        <f t="shared" si="12"/>
        <v>0</v>
      </c>
      <c r="Q25" s="95">
        <f t="shared" si="3"/>
      </c>
      <c r="R25" s="96">
        <f t="shared" si="4"/>
        <v>0</v>
      </c>
      <c r="S25" s="96">
        <f t="shared" si="5"/>
        <v>0</v>
      </c>
      <c r="T25" s="96">
        <f t="shared" si="6"/>
        <v>0</v>
      </c>
      <c r="U25" s="96">
        <f t="shared" si="7"/>
        <v>0</v>
      </c>
      <c r="V25" s="96">
        <f t="shared" si="8"/>
        <v>0</v>
      </c>
      <c r="W25" s="96">
        <f t="shared" si="9"/>
        <v>0</v>
      </c>
      <c r="X25" s="96">
        <f t="shared" si="10"/>
        <v>0</v>
      </c>
      <c r="Y25" s="65"/>
    </row>
    <row r="26" spans="1:25" ht="13.5" thickBot="1">
      <c r="A26" s="1">
        <v>19</v>
      </c>
      <c r="B26" s="32"/>
      <c r="C26" s="76" t="s">
        <v>195</v>
      </c>
      <c r="D26" s="28">
        <f t="shared" si="1"/>
        <v>0</v>
      </c>
      <c r="E26" s="28">
        <f t="shared" si="11"/>
        <v>0</v>
      </c>
      <c r="F26" s="28">
        <f t="shared" si="11"/>
        <v>0</v>
      </c>
      <c r="G26" s="28">
        <f t="shared" si="11"/>
        <v>0</v>
      </c>
      <c r="H26" s="28">
        <f t="shared" si="11"/>
        <v>0</v>
      </c>
      <c r="I26" s="28">
        <f t="shared" si="11"/>
        <v>0</v>
      </c>
      <c r="J26" s="28">
        <f t="shared" si="11"/>
        <v>0</v>
      </c>
      <c r="K26" s="28">
        <f t="shared" si="11"/>
        <v>0</v>
      </c>
      <c r="L26" s="28">
        <f t="shared" si="11"/>
        <v>0</v>
      </c>
      <c r="M26" s="28">
        <f t="shared" si="11"/>
        <v>0</v>
      </c>
      <c r="N26" s="71">
        <f t="shared" si="11"/>
        <v>0</v>
      </c>
      <c r="O26" s="9"/>
      <c r="P26" s="75">
        <f t="shared" si="12"/>
        <v>0</v>
      </c>
      <c r="Q26" s="95">
        <f t="shared" si="3"/>
      </c>
      <c r="R26" s="96">
        <f t="shared" si="4"/>
        <v>0</v>
      </c>
      <c r="S26" s="96">
        <f t="shared" si="5"/>
        <v>0</v>
      </c>
      <c r="T26" s="96">
        <f t="shared" si="6"/>
        <v>0</v>
      </c>
      <c r="U26" s="96">
        <f t="shared" si="7"/>
        <v>0</v>
      </c>
      <c r="V26" s="96">
        <f t="shared" si="8"/>
        <v>0</v>
      </c>
      <c r="W26" s="96">
        <f t="shared" si="9"/>
        <v>0</v>
      </c>
      <c r="X26" s="96">
        <f t="shared" si="10"/>
        <v>0</v>
      </c>
      <c r="Y26" s="65"/>
    </row>
    <row r="27" spans="1:25" ht="13.5" thickBot="1">
      <c r="A27" s="1">
        <v>20</v>
      </c>
      <c r="B27" s="32"/>
      <c r="C27" s="76" t="s">
        <v>195</v>
      </c>
      <c r="D27" s="28">
        <f t="shared" si="1"/>
        <v>0</v>
      </c>
      <c r="E27" s="28">
        <f t="shared" si="11"/>
        <v>0</v>
      </c>
      <c r="F27" s="28">
        <f t="shared" si="11"/>
        <v>0</v>
      </c>
      <c r="G27" s="28">
        <f t="shared" si="11"/>
        <v>0</v>
      </c>
      <c r="H27" s="28">
        <f t="shared" si="11"/>
        <v>0</v>
      </c>
      <c r="I27" s="28">
        <f t="shared" si="11"/>
        <v>0</v>
      </c>
      <c r="J27" s="28">
        <f t="shared" si="11"/>
        <v>0</v>
      </c>
      <c r="K27" s="28">
        <f t="shared" si="11"/>
        <v>0</v>
      </c>
      <c r="L27" s="28">
        <f t="shared" si="11"/>
        <v>0</v>
      </c>
      <c r="M27" s="28">
        <f t="shared" si="11"/>
        <v>0</v>
      </c>
      <c r="N27" s="71">
        <f t="shared" si="11"/>
        <v>0</v>
      </c>
      <c r="O27" s="9"/>
      <c r="P27" s="75">
        <f t="shared" si="12"/>
        <v>0</v>
      </c>
      <c r="Q27" s="95">
        <f t="shared" si="3"/>
      </c>
      <c r="R27" s="96">
        <f t="shared" si="4"/>
        <v>0</v>
      </c>
      <c r="S27" s="96">
        <f t="shared" si="5"/>
        <v>0</v>
      </c>
      <c r="T27" s="96">
        <f t="shared" si="6"/>
        <v>0</v>
      </c>
      <c r="U27" s="96">
        <f t="shared" si="7"/>
        <v>0</v>
      </c>
      <c r="V27" s="96">
        <f t="shared" si="8"/>
        <v>0</v>
      </c>
      <c r="W27" s="96">
        <f t="shared" si="9"/>
        <v>0</v>
      </c>
      <c r="X27" s="96">
        <f t="shared" si="10"/>
        <v>0</v>
      </c>
      <c r="Y27" s="65"/>
    </row>
    <row r="28" spans="1:25" ht="13.5" thickBot="1">
      <c r="A28" s="1">
        <v>21</v>
      </c>
      <c r="B28" s="32"/>
      <c r="C28" s="76" t="s">
        <v>195</v>
      </c>
      <c r="D28" s="28">
        <f t="shared" si="1"/>
        <v>0</v>
      </c>
      <c r="E28" s="28">
        <f t="shared" si="11"/>
        <v>0</v>
      </c>
      <c r="F28" s="28">
        <f t="shared" si="11"/>
        <v>0</v>
      </c>
      <c r="G28" s="28">
        <f t="shared" si="11"/>
        <v>0</v>
      </c>
      <c r="H28" s="28">
        <f t="shared" si="11"/>
        <v>0</v>
      </c>
      <c r="I28" s="28">
        <f t="shared" si="11"/>
        <v>0</v>
      </c>
      <c r="J28" s="28">
        <f t="shared" si="11"/>
        <v>0</v>
      </c>
      <c r="K28" s="28">
        <f t="shared" si="11"/>
        <v>0</v>
      </c>
      <c r="L28" s="28">
        <f t="shared" si="11"/>
        <v>0</v>
      </c>
      <c r="M28" s="28">
        <f t="shared" si="11"/>
        <v>0</v>
      </c>
      <c r="N28" s="71">
        <f t="shared" si="11"/>
        <v>0</v>
      </c>
      <c r="O28" s="9"/>
      <c r="P28" s="75">
        <f t="shared" si="12"/>
        <v>0</v>
      </c>
      <c r="Q28" s="95">
        <f t="shared" si="3"/>
      </c>
      <c r="R28" s="96">
        <f t="shared" si="4"/>
        <v>0</v>
      </c>
      <c r="S28" s="96">
        <f t="shared" si="5"/>
        <v>0</v>
      </c>
      <c r="T28" s="96">
        <f t="shared" si="6"/>
        <v>0</v>
      </c>
      <c r="U28" s="96">
        <f t="shared" si="7"/>
        <v>0</v>
      </c>
      <c r="V28" s="96">
        <f t="shared" si="8"/>
        <v>0</v>
      </c>
      <c r="W28" s="96">
        <f t="shared" si="9"/>
        <v>0</v>
      </c>
      <c r="X28" s="96">
        <f t="shared" si="10"/>
        <v>0</v>
      </c>
      <c r="Y28" s="65"/>
    </row>
    <row r="29" spans="1:25" ht="13.5" thickBot="1">
      <c r="A29" s="1">
        <v>22</v>
      </c>
      <c r="B29" s="32"/>
      <c r="C29" s="76" t="s">
        <v>195</v>
      </c>
      <c r="D29" s="28">
        <f t="shared" si="1"/>
        <v>0</v>
      </c>
      <c r="E29" s="28">
        <f t="shared" si="11"/>
        <v>0</v>
      </c>
      <c r="F29" s="28">
        <f t="shared" si="11"/>
        <v>0</v>
      </c>
      <c r="G29" s="28">
        <f t="shared" si="11"/>
        <v>0</v>
      </c>
      <c r="H29" s="28">
        <f t="shared" si="11"/>
        <v>0</v>
      </c>
      <c r="I29" s="28">
        <f t="shared" si="11"/>
        <v>0</v>
      </c>
      <c r="J29" s="28">
        <f t="shared" si="11"/>
        <v>0</v>
      </c>
      <c r="K29" s="28">
        <f t="shared" si="11"/>
        <v>0</v>
      </c>
      <c r="L29" s="28">
        <f t="shared" si="11"/>
        <v>0</v>
      </c>
      <c r="M29" s="28">
        <f t="shared" si="11"/>
        <v>0</v>
      </c>
      <c r="N29" s="71">
        <f t="shared" si="11"/>
        <v>0</v>
      </c>
      <c r="O29" s="9"/>
      <c r="P29" s="75">
        <f t="shared" si="12"/>
        <v>0</v>
      </c>
      <c r="Q29" s="95">
        <f t="shared" si="3"/>
      </c>
      <c r="R29" s="96">
        <f t="shared" si="4"/>
        <v>0</v>
      </c>
      <c r="S29" s="96">
        <f t="shared" si="5"/>
        <v>0</v>
      </c>
      <c r="T29" s="96">
        <f t="shared" si="6"/>
        <v>0</v>
      </c>
      <c r="U29" s="96">
        <f t="shared" si="7"/>
        <v>0</v>
      </c>
      <c r="V29" s="96">
        <f t="shared" si="8"/>
        <v>0</v>
      </c>
      <c r="W29" s="96">
        <f t="shared" si="9"/>
        <v>0</v>
      </c>
      <c r="X29" s="96">
        <f t="shared" si="10"/>
        <v>0</v>
      </c>
      <c r="Y29" s="65"/>
    </row>
    <row r="30" spans="1:25" ht="13.5" thickBot="1">
      <c r="A30" s="1">
        <v>23</v>
      </c>
      <c r="B30" s="32"/>
      <c r="C30" s="76" t="s">
        <v>195</v>
      </c>
      <c r="D30" s="28">
        <f t="shared" si="1"/>
        <v>0</v>
      </c>
      <c r="E30" s="28">
        <f t="shared" si="11"/>
        <v>0</v>
      </c>
      <c r="F30" s="28">
        <f t="shared" si="11"/>
        <v>0</v>
      </c>
      <c r="G30" s="28">
        <f t="shared" si="11"/>
        <v>0</v>
      </c>
      <c r="H30" s="28">
        <f t="shared" si="11"/>
        <v>0</v>
      </c>
      <c r="I30" s="28">
        <f t="shared" si="11"/>
        <v>0</v>
      </c>
      <c r="J30" s="28">
        <f t="shared" si="11"/>
        <v>0</v>
      </c>
      <c r="K30" s="28">
        <f t="shared" si="11"/>
        <v>0</v>
      </c>
      <c r="L30" s="28">
        <f t="shared" si="11"/>
        <v>0</v>
      </c>
      <c r="M30" s="28">
        <f t="shared" si="11"/>
        <v>0</v>
      </c>
      <c r="N30" s="71">
        <f t="shared" si="11"/>
        <v>0</v>
      </c>
      <c r="O30" s="9"/>
      <c r="P30" s="75">
        <f t="shared" si="12"/>
        <v>0</v>
      </c>
      <c r="Q30" s="95">
        <f t="shared" si="3"/>
      </c>
      <c r="R30" s="96">
        <f t="shared" si="4"/>
        <v>0</v>
      </c>
      <c r="S30" s="96">
        <f t="shared" si="5"/>
        <v>0</v>
      </c>
      <c r="T30" s="96">
        <f t="shared" si="6"/>
        <v>0</v>
      </c>
      <c r="U30" s="96">
        <f t="shared" si="7"/>
        <v>0</v>
      </c>
      <c r="V30" s="96">
        <f t="shared" si="8"/>
        <v>0</v>
      </c>
      <c r="W30" s="96">
        <f t="shared" si="9"/>
        <v>0</v>
      </c>
      <c r="X30" s="96">
        <f t="shared" si="10"/>
        <v>0</v>
      </c>
      <c r="Y30" s="65"/>
    </row>
    <row r="31" spans="1:25" ht="13.5" thickBot="1">
      <c r="A31" s="1">
        <v>24</v>
      </c>
      <c r="B31" s="32"/>
      <c r="C31" s="76" t="s">
        <v>195</v>
      </c>
      <c r="D31" s="28">
        <f t="shared" si="1"/>
        <v>0</v>
      </c>
      <c r="E31" s="28">
        <f t="shared" si="11"/>
        <v>0</v>
      </c>
      <c r="F31" s="28">
        <f t="shared" si="11"/>
        <v>0</v>
      </c>
      <c r="G31" s="28">
        <f t="shared" si="11"/>
        <v>0</v>
      </c>
      <c r="H31" s="28">
        <f t="shared" si="11"/>
        <v>0</v>
      </c>
      <c r="I31" s="28">
        <f t="shared" si="11"/>
        <v>0</v>
      </c>
      <c r="J31" s="28">
        <f t="shared" si="11"/>
        <v>0</v>
      </c>
      <c r="K31" s="28">
        <f t="shared" si="11"/>
        <v>0</v>
      </c>
      <c r="L31" s="28">
        <f t="shared" si="11"/>
        <v>0</v>
      </c>
      <c r="M31" s="28">
        <f t="shared" si="11"/>
        <v>0</v>
      </c>
      <c r="N31" s="71">
        <f t="shared" si="11"/>
        <v>0</v>
      </c>
      <c r="O31" s="9"/>
      <c r="P31" s="75">
        <f t="shared" si="12"/>
        <v>0</v>
      </c>
      <c r="Q31" s="95">
        <f t="shared" si="3"/>
      </c>
      <c r="R31" s="96">
        <f t="shared" si="4"/>
        <v>0</v>
      </c>
      <c r="S31" s="96">
        <f t="shared" si="5"/>
        <v>0</v>
      </c>
      <c r="T31" s="96">
        <f t="shared" si="6"/>
        <v>0</v>
      </c>
      <c r="U31" s="96">
        <f t="shared" si="7"/>
        <v>0</v>
      </c>
      <c r="V31" s="96">
        <f t="shared" si="8"/>
        <v>0</v>
      </c>
      <c r="W31" s="96">
        <f t="shared" si="9"/>
        <v>0</v>
      </c>
      <c r="X31" s="96">
        <f t="shared" si="10"/>
        <v>0</v>
      </c>
      <c r="Y31" s="65"/>
    </row>
    <row r="32" spans="1:25" ht="13.5" thickBot="1">
      <c r="A32" s="1">
        <v>25</v>
      </c>
      <c r="B32" s="32"/>
      <c r="C32" s="76" t="s">
        <v>195</v>
      </c>
      <c r="D32" s="28">
        <f t="shared" si="1"/>
        <v>0</v>
      </c>
      <c r="E32" s="28">
        <f t="shared" si="11"/>
        <v>0</v>
      </c>
      <c r="F32" s="28">
        <f t="shared" si="11"/>
        <v>0</v>
      </c>
      <c r="G32" s="28">
        <f t="shared" si="11"/>
        <v>0</v>
      </c>
      <c r="H32" s="28">
        <f t="shared" si="11"/>
        <v>0</v>
      </c>
      <c r="I32" s="28">
        <f t="shared" si="11"/>
        <v>0</v>
      </c>
      <c r="J32" s="28">
        <f t="shared" si="11"/>
        <v>0</v>
      </c>
      <c r="K32" s="28">
        <f t="shared" si="11"/>
        <v>0</v>
      </c>
      <c r="L32" s="28">
        <f t="shared" si="11"/>
        <v>0</v>
      </c>
      <c r="M32" s="28">
        <f t="shared" si="11"/>
        <v>0</v>
      </c>
      <c r="N32" s="71">
        <f t="shared" si="11"/>
        <v>0</v>
      </c>
      <c r="O32" s="9"/>
      <c r="P32" s="75">
        <f t="shared" si="12"/>
        <v>0</v>
      </c>
      <c r="Q32" s="95">
        <f t="shared" si="3"/>
      </c>
      <c r="R32" s="96">
        <f t="shared" si="4"/>
        <v>0</v>
      </c>
      <c r="S32" s="96">
        <f t="shared" si="5"/>
        <v>0</v>
      </c>
      <c r="T32" s="96">
        <f t="shared" si="6"/>
        <v>0</v>
      </c>
      <c r="U32" s="96">
        <f t="shared" si="7"/>
        <v>0</v>
      </c>
      <c r="V32" s="96">
        <f t="shared" si="8"/>
        <v>0</v>
      </c>
      <c r="W32" s="96">
        <f t="shared" si="9"/>
        <v>0</v>
      </c>
      <c r="X32" s="96">
        <f t="shared" si="10"/>
        <v>0</v>
      </c>
      <c r="Y32" s="65"/>
    </row>
    <row r="33" spans="1:25" ht="13.5" thickBot="1">
      <c r="A33" s="1">
        <v>26</v>
      </c>
      <c r="B33" s="32"/>
      <c r="C33" s="76" t="s">
        <v>195</v>
      </c>
      <c r="D33" s="28">
        <f t="shared" si="1"/>
        <v>0</v>
      </c>
      <c r="E33" s="28">
        <f t="shared" si="11"/>
        <v>0</v>
      </c>
      <c r="F33" s="28">
        <f t="shared" si="11"/>
        <v>0</v>
      </c>
      <c r="G33" s="28">
        <f t="shared" si="11"/>
        <v>0</v>
      </c>
      <c r="H33" s="28">
        <f t="shared" si="11"/>
        <v>0</v>
      </c>
      <c r="I33" s="28">
        <f t="shared" si="11"/>
        <v>0</v>
      </c>
      <c r="J33" s="28">
        <f t="shared" si="11"/>
        <v>0</v>
      </c>
      <c r="K33" s="28">
        <f t="shared" si="11"/>
        <v>0</v>
      </c>
      <c r="L33" s="28">
        <f t="shared" si="11"/>
        <v>0</v>
      </c>
      <c r="M33" s="28">
        <f t="shared" si="11"/>
        <v>0</v>
      </c>
      <c r="N33" s="71">
        <f t="shared" si="11"/>
        <v>0</v>
      </c>
      <c r="O33" s="9"/>
      <c r="P33" s="75">
        <f t="shared" si="12"/>
        <v>0</v>
      </c>
      <c r="Q33" s="95">
        <f t="shared" si="3"/>
      </c>
      <c r="R33" s="96">
        <f t="shared" si="4"/>
        <v>0</v>
      </c>
      <c r="S33" s="96">
        <f t="shared" si="5"/>
        <v>0</v>
      </c>
      <c r="T33" s="96">
        <f t="shared" si="6"/>
        <v>0</v>
      </c>
      <c r="U33" s="96">
        <f t="shared" si="7"/>
        <v>0</v>
      </c>
      <c r="V33" s="96">
        <f t="shared" si="8"/>
        <v>0</v>
      </c>
      <c r="W33" s="96">
        <f t="shared" si="9"/>
        <v>0</v>
      </c>
      <c r="X33" s="96">
        <f t="shared" si="10"/>
        <v>0</v>
      </c>
      <c r="Y33" s="65"/>
    </row>
    <row r="34" spans="1:25" ht="13.5" thickBot="1">
      <c r="A34" s="1">
        <v>27</v>
      </c>
      <c r="B34" s="32"/>
      <c r="C34" s="76" t="s">
        <v>195</v>
      </c>
      <c r="D34" s="28">
        <f t="shared" si="1"/>
        <v>0</v>
      </c>
      <c r="E34" s="28">
        <f t="shared" si="11"/>
        <v>0</v>
      </c>
      <c r="F34" s="28">
        <f t="shared" si="11"/>
        <v>0</v>
      </c>
      <c r="G34" s="28">
        <f t="shared" si="11"/>
        <v>0</v>
      </c>
      <c r="H34" s="28">
        <f t="shared" si="11"/>
        <v>0</v>
      </c>
      <c r="I34" s="28">
        <f t="shared" si="11"/>
        <v>0</v>
      </c>
      <c r="J34" s="28">
        <f t="shared" si="11"/>
        <v>0</v>
      </c>
      <c r="K34" s="28">
        <f t="shared" si="11"/>
        <v>0</v>
      </c>
      <c r="L34" s="28">
        <f t="shared" si="11"/>
        <v>0</v>
      </c>
      <c r="M34" s="28">
        <f t="shared" si="11"/>
        <v>0</v>
      </c>
      <c r="N34" s="71">
        <f t="shared" si="11"/>
        <v>0</v>
      </c>
      <c r="O34" s="9"/>
      <c r="P34" s="75">
        <f t="shared" si="12"/>
        <v>0</v>
      </c>
      <c r="Q34" s="95">
        <f t="shared" si="3"/>
      </c>
      <c r="R34" s="96">
        <f t="shared" si="4"/>
        <v>0</v>
      </c>
      <c r="S34" s="96">
        <f t="shared" si="5"/>
        <v>0</v>
      </c>
      <c r="T34" s="96">
        <f t="shared" si="6"/>
        <v>0</v>
      </c>
      <c r="U34" s="96">
        <f t="shared" si="7"/>
        <v>0</v>
      </c>
      <c r="V34" s="96">
        <f t="shared" si="8"/>
        <v>0</v>
      </c>
      <c r="W34" s="96">
        <f t="shared" si="9"/>
        <v>0</v>
      </c>
      <c r="X34" s="96">
        <f t="shared" si="10"/>
        <v>0</v>
      </c>
      <c r="Y34" s="65"/>
    </row>
    <row r="35" spans="1:25" ht="13.5" thickBot="1">
      <c r="A35" s="1">
        <v>28</v>
      </c>
      <c r="B35" s="32"/>
      <c r="C35" s="76" t="s">
        <v>195</v>
      </c>
      <c r="D35" s="28">
        <f t="shared" si="1"/>
        <v>0</v>
      </c>
      <c r="E35" s="28">
        <f t="shared" si="11"/>
        <v>0</v>
      </c>
      <c r="F35" s="28">
        <f t="shared" si="11"/>
        <v>0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71">
        <f t="shared" si="11"/>
        <v>0</v>
      </c>
      <c r="O35" s="9"/>
      <c r="P35" s="75">
        <f t="shared" si="12"/>
        <v>0</v>
      </c>
      <c r="Q35" s="95">
        <f t="shared" si="3"/>
      </c>
      <c r="R35" s="96">
        <f t="shared" si="4"/>
        <v>0</v>
      </c>
      <c r="S35" s="96">
        <f t="shared" si="5"/>
        <v>0</v>
      </c>
      <c r="T35" s="96">
        <f t="shared" si="6"/>
        <v>0</v>
      </c>
      <c r="U35" s="96">
        <f t="shared" si="7"/>
        <v>0</v>
      </c>
      <c r="V35" s="96">
        <f t="shared" si="8"/>
        <v>0</v>
      </c>
      <c r="W35" s="96">
        <f t="shared" si="9"/>
        <v>0</v>
      </c>
      <c r="X35" s="96">
        <f t="shared" si="10"/>
        <v>0</v>
      </c>
      <c r="Y35" s="65"/>
    </row>
    <row r="36" spans="1:25" ht="13.5" thickBot="1">
      <c r="A36" s="1">
        <v>29</v>
      </c>
      <c r="B36" s="32"/>
      <c r="C36" s="76" t="s">
        <v>195</v>
      </c>
      <c r="D36" s="28">
        <f t="shared" si="1"/>
        <v>0</v>
      </c>
      <c r="E36" s="28">
        <f t="shared" si="11"/>
        <v>0</v>
      </c>
      <c r="F36" s="28">
        <f t="shared" si="11"/>
        <v>0</v>
      </c>
      <c r="G36" s="28">
        <f t="shared" si="11"/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8">
        <f t="shared" si="11"/>
        <v>0</v>
      </c>
      <c r="L36" s="28">
        <f t="shared" si="11"/>
        <v>0</v>
      </c>
      <c r="M36" s="28">
        <f t="shared" si="11"/>
        <v>0</v>
      </c>
      <c r="N36" s="71">
        <f t="shared" si="11"/>
        <v>0</v>
      </c>
      <c r="O36" s="9"/>
      <c r="P36" s="75">
        <f t="shared" si="12"/>
        <v>0</v>
      </c>
      <c r="Q36" s="95">
        <f t="shared" si="3"/>
      </c>
      <c r="R36" s="96">
        <f t="shared" si="4"/>
        <v>0</v>
      </c>
      <c r="S36" s="96">
        <f t="shared" si="5"/>
        <v>0</v>
      </c>
      <c r="T36" s="96">
        <f t="shared" si="6"/>
        <v>0</v>
      </c>
      <c r="U36" s="96">
        <f t="shared" si="7"/>
        <v>0</v>
      </c>
      <c r="V36" s="96">
        <f t="shared" si="8"/>
        <v>0</v>
      </c>
      <c r="W36" s="96">
        <f t="shared" si="9"/>
        <v>0</v>
      </c>
      <c r="X36" s="96">
        <f t="shared" si="10"/>
        <v>0</v>
      </c>
      <c r="Y36" s="65"/>
    </row>
    <row r="37" spans="1:25" ht="13.5" thickBot="1">
      <c r="A37" s="1">
        <v>30</v>
      </c>
      <c r="B37" s="32"/>
      <c r="C37" s="76" t="s">
        <v>195</v>
      </c>
      <c r="D37" s="28">
        <f t="shared" si="1"/>
        <v>0</v>
      </c>
      <c r="E37" s="28">
        <f t="shared" si="11"/>
        <v>0</v>
      </c>
      <c r="F37" s="28">
        <f t="shared" si="11"/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8">
        <f t="shared" si="11"/>
        <v>0</v>
      </c>
      <c r="L37" s="28">
        <f t="shared" si="11"/>
        <v>0</v>
      </c>
      <c r="M37" s="28">
        <f t="shared" si="11"/>
        <v>0</v>
      </c>
      <c r="N37" s="71">
        <f t="shared" si="11"/>
        <v>0</v>
      </c>
      <c r="O37" s="9"/>
      <c r="P37" s="75">
        <f t="shared" si="12"/>
        <v>0</v>
      </c>
      <c r="Q37" s="95">
        <f t="shared" si="3"/>
      </c>
      <c r="R37" s="96">
        <f t="shared" si="4"/>
        <v>0</v>
      </c>
      <c r="S37" s="96">
        <f t="shared" si="5"/>
        <v>0</v>
      </c>
      <c r="T37" s="96">
        <f t="shared" si="6"/>
        <v>0</v>
      </c>
      <c r="U37" s="96">
        <f t="shared" si="7"/>
        <v>0</v>
      </c>
      <c r="V37" s="96">
        <f t="shared" si="8"/>
        <v>0</v>
      </c>
      <c r="W37" s="96">
        <f t="shared" si="9"/>
        <v>0</v>
      </c>
      <c r="X37" s="96">
        <f t="shared" si="10"/>
        <v>0</v>
      </c>
      <c r="Y37" s="65"/>
    </row>
  </sheetData>
  <sheetProtection/>
  <conditionalFormatting sqref="Q2">
    <cfRule type="cellIs" priority="1" dxfId="3" operator="greaterThan" stopIfTrue="1">
      <formula>0</formula>
    </cfRule>
    <cfRule type="cellIs" priority="2" dxfId="1" operator="equal" stopIfTrue="1">
      <formula>0</formula>
    </cfRule>
  </conditionalFormatting>
  <conditionalFormatting sqref="O8:P37">
    <cfRule type="cellIs" priority="3" dxfId="4" operator="equal" stopIfTrue="1">
      <formula>"n/a"</formula>
    </cfRule>
  </conditionalFormatting>
  <conditionalFormatting sqref="H8:H37">
    <cfRule type="cellIs" priority="4" dxfId="5" operator="equal" stopIfTrue="1">
      <formula>"&lt;enter&gt;"</formula>
    </cfRule>
  </conditionalFormatting>
  <conditionalFormatting sqref="Q8:Q37">
    <cfRule type="cellIs" priority="5" dxfId="6" operator="equal" stopIfTrue="1">
      <formula>"Ok"</formula>
    </cfRule>
    <cfRule type="cellIs" priority="6" dxfId="1" operator="equal" stopIfTrue="1">
      <formula>""</formula>
    </cfRule>
  </conditionalFormatting>
  <conditionalFormatting sqref="I8:M37">
    <cfRule type="cellIs" priority="7" dxfId="5" operator="equal" stopIfTrue="1">
      <formula>"&lt;enter&gt;"</formula>
    </cfRule>
    <cfRule type="cellIs" priority="8" dxfId="7" operator="notBetween" stopIfTrue="1">
      <formula>-1</formula>
      <formula>1</formula>
    </cfRule>
  </conditionalFormatting>
  <conditionalFormatting sqref="E8:G37">
    <cfRule type="cellIs" priority="9" dxfId="5" operator="equal" stopIfTrue="1">
      <formula>"&lt;enter&gt;"</formula>
    </cfRule>
    <cfRule type="cellIs" priority="10" dxfId="8" operator="notBetween" stopIfTrue="1">
      <formula>0</formula>
      <formula>2</formula>
    </cfRule>
    <cfRule type="cellIs" priority="11" dxfId="5" operator="greaterThan" stopIfTrue="1">
      <formula>2</formula>
    </cfRule>
  </conditionalFormatting>
  <conditionalFormatting sqref="N8:N37">
    <cfRule type="cellIs" priority="12" dxfId="5" operator="equal" stopIfTrue="1">
      <formula>"&lt;enter&gt;"</formula>
    </cfRule>
    <cfRule type="cellIs" priority="13" dxfId="8" operator="between" stopIfTrue="1">
      <formula>1.000001</formula>
      <formula>2</formula>
    </cfRule>
    <cfRule type="cellIs" priority="14" dxfId="7" operator="greaterThan" stopIfTrue="1">
      <formula>2</formula>
    </cfRule>
  </conditionalFormatting>
  <dataValidations count="2">
    <dataValidation type="list" allowBlank="1" showInputMessage="1" showErrorMessage="1" sqref="C8:C37">
      <formula1>INDIRECT(B8)</formula1>
    </dataValidation>
    <dataValidation type="list" allowBlank="1" showInputMessage="1" showErrorMessage="1" sqref="B8:B37">
      <formula1>Furnituretypes</formula1>
    </dataValidation>
  </dataValidations>
  <printOptions/>
  <pageMargins left="0.2" right="0.2" top="1" bottom="1" header="0.5" footer="0.5"/>
  <pageSetup fitToHeight="1" fitToWidth="1" horizontalDpi="600" verticalDpi="600" orientation="landscape" paperSize="9" scale="70" r:id="rId2"/>
  <headerFooter alignWithMargins="0">
    <oddHeader>&amp;L&amp;Z&amp;F &amp;A&amp;R&amp;D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65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:P1"/>
    </sheetView>
  </sheetViews>
  <sheetFormatPr defaultColWidth="9.140625" defaultRowHeight="12.75"/>
  <cols>
    <col min="1" max="1" width="3.00390625" style="58" customWidth="1"/>
    <col min="2" max="2" width="11.00390625" style="3" customWidth="1"/>
    <col min="3" max="3" width="37.57421875" style="1" customWidth="1"/>
    <col min="4" max="4" width="2.8515625" style="0" customWidth="1"/>
    <col min="5" max="7" width="7.421875" style="4" bestFit="1" customWidth="1"/>
    <col min="8" max="8" width="7.7109375" style="1" bestFit="1" customWidth="1"/>
    <col min="9" max="10" width="7.421875" style="1" bestFit="1" customWidth="1"/>
    <col min="11" max="12" width="8.00390625" style="1" bestFit="1" customWidth="1"/>
    <col min="13" max="13" width="11.00390625" style="1" bestFit="1" customWidth="1"/>
    <col min="14" max="14" width="7.421875" style="1" bestFit="1" customWidth="1"/>
    <col min="15" max="16" width="3.00390625" style="1" customWidth="1"/>
    <col min="17" max="17" width="4.140625" style="1" customWidth="1"/>
    <col min="18" max="25" width="9.140625" style="1" customWidth="1"/>
    <col min="26" max="26" width="2.421875" style="58" customWidth="1"/>
    <col min="28" max="28" width="5.7109375" style="1" customWidth="1"/>
    <col min="29" max="29" width="24.140625" style="1" bestFit="1" customWidth="1"/>
    <col min="30" max="16384" width="9.140625" style="1" customWidth="1"/>
  </cols>
  <sheetData>
    <row r="1" spans="3:25" ht="12.75">
      <c r="C1" s="13">
        <v>1</v>
      </c>
      <c r="D1">
        <v>2</v>
      </c>
      <c r="E1" s="13">
        <v>3</v>
      </c>
      <c r="F1">
        <v>4</v>
      </c>
      <c r="G1" s="13">
        <v>5</v>
      </c>
      <c r="H1">
        <v>6</v>
      </c>
      <c r="I1" s="13">
        <v>7</v>
      </c>
      <c r="J1">
        <v>8</v>
      </c>
      <c r="K1" s="13">
        <v>9</v>
      </c>
      <c r="L1">
        <v>10</v>
      </c>
      <c r="M1" s="13">
        <v>11</v>
      </c>
      <c r="N1">
        <v>12</v>
      </c>
      <c r="O1" s="13">
        <v>13</v>
      </c>
      <c r="P1">
        <v>14</v>
      </c>
      <c r="Q1" s="13"/>
      <c r="R1" s="13"/>
      <c r="S1" s="13"/>
      <c r="T1" s="13"/>
      <c r="U1" s="13"/>
      <c r="V1" s="13"/>
      <c r="W1" s="13"/>
      <c r="X1" s="13"/>
      <c r="Y1" s="13"/>
    </row>
    <row r="2" spans="5:28" ht="12.75">
      <c r="E2" s="10" t="s">
        <v>137</v>
      </c>
      <c r="H2" s="2" t="s">
        <v>189</v>
      </c>
      <c r="I2" s="5" t="s">
        <v>37</v>
      </c>
      <c r="J2" s="5" t="s">
        <v>37</v>
      </c>
      <c r="K2" s="5" t="s">
        <v>92</v>
      </c>
      <c r="L2" s="5" t="s">
        <v>92</v>
      </c>
      <c r="M2" s="5" t="s">
        <v>191</v>
      </c>
      <c r="N2" s="5" t="s">
        <v>134</v>
      </c>
      <c r="O2" s="5" t="s">
        <v>172</v>
      </c>
      <c r="P2" s="5" t="s">
        <v>193</v>
      </c>
      <c r="Q2" s="5" t="s">
        <v>156</v>
      </c>
      <c r="R2" s="2" t="s">
        <v>151</v>
      </c>
      <c r="S2" s="2" t="s">
        <v>179</v>
      </c>
      <c r="T2" s="2" t="s">
        <v>154</v>
      </c>
      <c r="U2" s="2" t="s">
        <v>180</v>
      </c>
      <c r="V2" s="2" t="s">
        <v>152</v>
      </c>
      <c r="W2" s="2" t="s">
        <v>196</v>
      </c>
      <c r="X2" s="2" t="s">
        <v>155</v>
      </c>
      <c r="Y2" s="5"/>
      <c r="AB2" s="2" t="s">
        <v>175</v>
      </c>
    </row>
    <row r="3" spans="2:29" ht="12.75">
      <c r="B3" s="3" t="s">
        <v>116</v>
      </c>
      <c r="C3" s="3" t="s">
        <v>80</v>
      </c>
      <c r="E3" s="10" t="s">
        <v>25</v>
      </c>
      <c r="F3" s="10" t="s">
        <v>26</v>
      </c>
      <c r="G3" s="10" t="s">
        <v>27</v>
      </c>
      <c r="H3" s="5" t="s">
        <v>190</v>
      </c>
      <c r="I3" s="5" t="s">
        <v>38</v>
      </c>
      <c r="J3" s="5" t="s">
        <v>39</v>
      </c>
      <c r="K3" s="5" t="s">
        <v>41</v>
      </c>
      <c r="L3" s="5" t="s">
        <v>40</v>
      </c>
      <c r="M3" s="5" t="s">
        <v>192</v>
      </c>
      <c r="N3" s="6"/>
      <c r="O3" s="5" t="s">
        <v>173</v>
      </c>
      <c r="P3" s="5" t="s">
        <v>173</v>
      </c>
      <c r="Q3" s="6"/>
      <c r="R3" s="2"/>
      <c r="Y3" s="6"/>
      <c r="AB3" s="2" t="s">
        <v>176</v>
      </c>
      <c r="AC3" s="2" t="s">
        <v>168</v>
      </c>
    </row>
    <row r="4" spans="5:25" ht="14.25">
      <c r="E4" s="10" t="s">
        <v>0</v>
      </c>
      <c r="F4" s="10" t="s">
        <v>0</v>
      </c>
      <c r="G4" s="10" t="s">
        <v>0</v>
      </c>
      <c r="H4" s="5" t="s">
        <v>30</v>
      </c>
      <c r="I4" s="5" t="s">
        <v>94</v>
      </c>
      <c r="J4" s="5" t="s">
        <v>94</v>
      </c>
      <c r="K4" s="5" t="s">
        <v>94</v>
      </c>
      <c r="L4" s="5" t="s">
        <v>94</v>
      </c>
      <c r="M4" s="5" t="s">
        <v>94</v>
      </c>
      <c r="N4" s="5" t="s">
        <v>133</v>
      </c>
      <c r="O4" s="5" t="s">
        <v>174</v>
      </c>
      <c r="P4" s="5" t="s">
        <v>194</v>
      </c>
      <c r="Q4" s="5"/>
      <c r="R4" s="68" t="s">
        <v>186</v>
      </c>
      <c r="S4" s="68" t="s">
        <v>186</v>
      </c>
      <c r="T4" s="68" t="s">
        <v>186</v>
      </c>
      <c r="U4" s="68" t="s">
        <v>186</v>
      </c>
      <c r="V4" s="68" t="s">
        <v>186</v>
      </c>
      <c r="W4" s="68" t="s">
        <v>186</v>
      </c>
      <c r="X4" s="68" t="s">
        <v>186</v>
      </c>
      <c r="Y4" s="5"/>
    </row>
    <row r="5" ht="12.75">
      <c r="C5" s="2" t="s">
        <v>195</v>
      </c>
    </row>
    <row r="6" spans="1:29" ht="12.75">
      <c r="A6" s="60">
        <v>10</v>
      </c>
      <c r="B6" s="47" t="s">
        <v>36</v>
      </c>
      <c r="C6" s="48" t="str">
        <f>AB6&amp;" "&amp;AC6&amp;" ("&amp;E6&amp;"×"&amp;F6&amp;"×"&amp;G6&amp;")"</f>
        <v>1001 Kitchen chair (0.35×0.3×0.25)</v>
      </c>
      <c r="D6" s="78">
        <v>1</v>
      </c>
      <c r="E6" s="85">
        <v>0.35</v>
      </c>
      <c r="F6" s="85">
        <v>0.3</v>
      </c>
      <c r="G6" s="85">
        <v>0.25</v>
      </c>
      <c r="H6" s="86">
        <v>0</v>
      </c>
      <c r="I6" s="86">
        <v>1</v>
      </c>
      <c r="J6" s="86">
        <v>1</v>
      </c>
      <c r="K6" s="86">
        <v>0</v>
      </c>
      <c r="L6" s="86">
        <v>1</v>
      </c>
      <c r="M6" s="86">
        <v>0</v>
      </c>
      <c r="N6" s="86"/>
      <c r="O6" s="44"/>
      <c r="P6" s="44"/>
      <c r="Q6" s="44">
        <f>SUM(R6:X6)</f>
        <v>0.2975</v>
      </c>
      <c r="R6" s="49">
        <f>E6*F6</f>
        <v>0.105</v>
      </c>
      <c r="S6" s="49">
        <f>(I6+J6-1)*E6*F6*D6</f>
        <v>0.105</v>
      </c>
      <c r="T6" s="49">
        <f>H6*E6*F6*D6</f>
        <v>0</v>
      </c>
      <c r="U6" s="49">
        <f>IF(P6&lt;2,((L6+M6)*E6*G6+2*F6*G6*K6),0)*D6</f>
        <v>0.0875</v>
      </c>
      <c r="V6" s="49">
        <f>IF(P6&gt;0,((L6+M6)*E6*G6+2*F6*G6*K6),0)*D6</f>
        <v>0</v>
      </c>
      <c r="W6" s="49">
        <f>IF(P6=3,F6*G6,0)</f>
        <v>0</v>
      </c>
      <c r="X6" s="49">
        <f>H6*N6*E6*2*IF(P6=2,0.6,0.25)</f>
        <v>0</v>
      </c>
      <c r="Y6" s="44"/>
      <c r="Z6" s="59">
        <v>1</v>
      </c>
      <c r="AB6" s="49" t="str">
        <f aca="true" t="shared" si="0" ref="AB6:AB37">A6&amp;TEXT(Z6,"00")</f>
        <v>1001</v>
      </c>
      <c r="AC6" s="50" t="s">
        <v>131</v>
      </c>
    </row>
    <row r="7" spans="1:29" ht="12.75">
      <c r="A7" s="59">
        <f>A6</f>
        <v>10</v>
      </c>
      <c r="B7" s="72" t="str">
        <f>B6</f>
        <v>Chairs</v>
      </c>
      <c r="C7" s="48" t="str">
        <f aca="true" t="shared" si="1" ref="C7:C56">AB7&amp;" "&amp;AC7&amp;" ("&amp;E7&amp;"×"&amp;F7&amp;"×"&amp;G7&amp;")"</f>
        <v>1002 Kitchen chair w. back (0.35×0.3×0.5)</v>
      </c>
      <c r="D7" s="78">
        <v>1</v>
      </c>
      <c r="E7" s="85">
        <v>0.35</v>
      </c>
      <c r="F7" s="85">
        <v>0.3</v>
      </c>
      <c r="G7" s="85">
        <v>0.5</v>
      </c>
      <c r="H7" s="86">
        <v>0</v>
      </c>
      <c r="I7" s="86">
        <v>1</v>
      </c>
      <c r="J7" s="86">
        <v>1</v>
      </c>
      <c r="K7" s="86">
        <v>0</v>
      </c>
      <c r="L7" s="86">
        <v>1</v>
      </c>
      <c r="M7" s="86">
        <v>0</v>
      </c>
      <c r="N7" s="86"/>
      <c r="O7" s="44"/>
      <c r="P7" s="44"/>
      <c r="Q7" s="44">
        <f aca="true" t="shared" si="2" ref="Q7:Q56">SUM(R7:X7)</f>
        <v>0.385</v>
      </c>
      <c r="R7" s="49">
        <f aca="true" t="shared" si="3" ref="R7:R56">E7*F7</f>
        <v>0.105</v>
      </c>
      <c r="S7" s="49">
        <f aca="true" t="shared" si="4" ref="S7:S56">(I7+J7-1)*E7*F7</f>
        <v>0.105</v>
      </c>
      <c r="T7" s="49">
        <f aca="true" t="shared" si="5" ref="T7:T56">H7*E7*F7</f>
        <v>0</v>
      </c>
      <c r="U7" s="49">
        <f aca="true" t="shared" si="6" ref="U7:U56">IF(P7&lt;2,((L7+M7)*E7*G7+2*F7*G7*K7),0)</f>
        <v>0.175</v>
      </c>
      <c r="V7" s="49">
        <f aca="true" t="shared" si="7" ref="V7:V56">IF(P7&gt;0,((L7+M7)*E7*G7+2*F7*G7*K7),0)</f>
        <v>0</v>
      </c>
      <c r="W7" s="49">
        <f aca="true" t="shared" si="8" ref="W7:W56">IF(P7=3,F7*G7,0)</f>
        <v>0</v>
      </c>
      <c r="X7" s="49">
        <f aca="true" t="shared" si="9" ref="X7:X56">H7*N7*E7*2*IF(P7=2,0.6,0.25)</f>
        <v>0</v>
      </c>
      <c r="Y7" s="44"/>
      <c r="Z7" s="59">
        <f aca="true" t="shared" si="10" ref="Z7:Z12">Z6+1</f>
        <v>2</v>
      </c>
      <c r="AB7" s="49" t="str">
        <f t="shared" si="0"/>
        <v>1002</v>
      </c>
      <c r="AC7" s="50" t="s">
        <v>132</v>
      </c>
    </row>
    <row r="8" spans="1:29" ht="12.75">
      <c r="A8" s="59">
        <f>A7</f>
        <v>10</v>
      </c>
      <c r="B8" s="72" t="str">
        <f aca="true" t="shared" si="11" ref="B8:B56">B7</f>
        <v>Chairs</v>
      </c>
      <c r="C8" s="48" t="str">
        <f t="shared" si="1"/>
        <v>1003 Armchair (0.6×0.5×0.7)</v>
      </c>
      <c r="D8" s="78">
        <v>1</v>
      </c>
      <c r="E8" s="85">
        <v>0.6</v>
      </c>
      <c r="F8" s="85">
        <v>0.5</v>
      </c>
      <c r="G8" s="85">
        <v>0.7</v>
      </c>
      <c r="H8" s="86">
        <v>0</v>
      </c>
      <c r="I8" s="86">
        <v>1</v>
      </c>
      <c r="J8" s="86">
        <v>1</v>
      </c>
      <c r="K8" s="86">
        <v>1</v>
      </c>
      <c r="L8" s="86">
        <v>1</v>
      </c>
      <c r="M8" s="86">
        <v>0</v>
      </c>
      <c r="N8" s="86"/>
      <c r="O8" s="44"/>
      <c r="P8" s="44"/>
      <c r="Q8" s="44">
        <f t="shared" si="2"/>
        <v>1.7199999999999998</v>
      </c>
      <c r="R8" s="49">
        <f t="shared" si="3"/>
        <v>0.3</v>
      </c>
      <c r="S8" s="49">
        <f t="shared" si="4"/>
        <v>0.3</v>
      </c>
      <c r="T8" s="49">
        <f t="shared" si="5"/>
        <v>0</v>
      </c>
      <c r="U8" s="49">
        <f t="shared" si="6"/>
        <v>1.1199999999999999</v>
      </c>
      <c r="V8" s="49">
        <f t="shared" si="7"/>
        <v>0</v>
      </c>
      <c r="W8" s="49">
        <f t="shared" si="8"/>
        <v>0</v>
      </c>
      <c r="X8" s="49">
        <f t="shared" si="9"/>
        <v>0</v>
      </c>
      <c r="Y8" s="44"/>
      <c r="Z8" s="59">
        <f t="shared" si="10"/>
        <v>3</v>
      </c>
      <c r="AB8" s="49" t="str">
        <f t="shared" si="0"/>
        <v>1003</v>
      </c>
      <c r="AC8" s="50" t="s">
        <v>85</v>
      </c>
    </row>
    <row r="9" spans="1:29" ht="12.75">
      <c r="A9" s="59">
        <f>A8</f>
        <v>10</v>
      </c>
      <c r="B9" s="72" t="str">
        <f t="shared" si="11"/>
        <v>Chairs</v>
      </c>
      <c r="C9" s="48" t="str">
        <f t="shared" si="1"/>
        <v>1004 Sauna bench (2×0.8×0)</v>
      </c>
      <c r="D9" s="78">
        <v>1</v>
      </c>
      <c r="E9" s="85">
        <v>2</v>
      </c>
      <c r="F9" s="85">
        <v>0.8</v>
      </c>
      <c r="G9" s="86">
        <v>0</v>
      </c>
      <c r="H9" s="86">
        <v>1</v>
      </c>
      <c r="I9" s="86">
        <v>1</v>
      </c>
      <c r="J9" s="86">
        <v>1</v>
      </c>
      <c r="K9" s="86">
        <v>0</v>
      </c>
      <c r="L9" s="86">
        <v>0</v>
      </c>
      <c r="M9" s="86">
        <v>0</v>
      </c>
      <c r="N9" s="86"/>
      <c r="O9" s="44"/>
      <c r="P9" s="44"/>
      <c r="Q9" s="44">
        <f t="shared" si="2"/>
        <v>4.800000000000001</v>
      </c>
      <c r="R9" s="49">
        <f t="shared" si="3"/>
        <v>1.6</v>
      </c>
      <c r="S9" s="49">
        <f t="shared" si="4"/>
        <v>1.6</v>
      </c>
      <c r="T9" s="49">
        <f t="shared" si="5"/>
        <v>1.6</v>
      </c>
      <c r="U9" s="49">
        <f t="shared" si="6"/>
        <v>0</v>
      </c>
      <c r="V9" s="49">
        <f t="shared" si="7"/>
        <v>0</v>
      </c>
      <c r="W9" s="49">
        <f t="shared" si="8"/>
        <v>0</v>
      </c>
      <c r="X9" s="49">
        <f t="shared" si="9"/>
        <v>0</v>
      </c>
      <c r="Y9" s="44"/>
      <c r="Z9" s="59">
        <f t="shared" si="10"/>
        <v>4</v>
      </c>
      <c r="AB9" s="49" t="str">
        <f t="shared" si="0"/>
        <v>1004</v>
      </c>
      <c r="AC9" s="50" t="s">
        <v>117</v>
      </c>
    </row>
    <row r="10" spans="1:29" ht="12.75">
      <c r="A10" s="59">
        <f>A9</f>
        <v>10</v>
      </c>
      <c r="B10" s="72" t="str">
        <f>B9</f>
        <v>Chairs</v>
      </c>
      <c r="C10" s="48" t="str">
        <f t="shared" si="1"/>
        <v>1005 Kitchen stool (0.35×0.3×0)</v>
      </c>
      <c r="D10" s="78">
        <v>1</v>
      </c>
      <c r="E10" s="85">
        <v>0.35</v>
      </c>
      <c r="F10" s="85">
        <v>0.3</v>
      </c>
      <c r="G10" s="86">
        <v>0</v>
      </c>
      <c r="H10" s="86">
        <v>0</v>
      </c>
      <c r="I10" s="86">
        <v>1</v>
      </c>
      <c r="J10" s="86">
        <v>1</v>
      </c>
      <c r="K10" s="86">
        <v>0</v>
      </c>
      <c r="L10" s="86">
        <v>0</v>
      </c>
      <c r="M10" s="86">
        <v>0</v>
      </c>
      <c r="N10" s="86"/>
      <c r="O10" s="44"/>
      <c r="P10" s="44"/>
      <c r="Q10" s="44">
        <f>SUM(R10:X10)</f>
        <v>0.21</v>
      </c>
      <c r="R10" s="49">
        <f>E10*F10</f>
        <v>0.105</v>
      </c>
      <c r="S10" s="49">
        <f>(I10+J10-1)*E10*F10</f>
        <v>0.105</v>
      </c>
      <c r="T10" s="49">
        <f>H10*E10*F10</f>
        <v>0</v>
      </c>
      <c r="U10" s="49">
        <f>IF(P10&lt;2,((L10+M10)*E10*G10+2*F10*G10*K10),0)</f>
        <v>0</v>
      </c>
      <c r="V10" s="49">
        <f>IF(P10&gt;0,((L10+M10)*E10*G10+2*F10*G10*K10),0)</f>
        <v>0</v>
      </c>
      <c r="W10" s="49">
        <f>IF(P10=3,F10*G10,0)</f>
        <v>0</v>
      </c>
      <c r="X10" s="49">
        <f>H10*N10*E10*2*IF(P10=2,0.6,0.25)</f>
        <v>0</v>
      </c>
      <c r="Y10" s="44"/>
      <c r="Z10" s="59">
        <f t="shared" si="10"/>
        <v>5</v>
      </c>
      <c r="AB10" s="49" t="str">
        <f t="shared" si="0"/>
        <v>1005</v>
      </c>
      <c r="AC10" s="49" t="s">
        <v>71</v>
      </c>
    </row>
    <row r="11" spans="1:29" ht="12.75">
      <c r="A11" s="59">
        <f>A10</f>
        <v>10</v>
      </c>
      <c r="B11" s="72" t="str">
        <f>B10</f>
        <v>Chairs</v>
      </c>
      <c r="C11" s="48" t="str">
        <f t="shared" si="1"/>
        <v>1006 Staircase stool (0.35×0.3×0)</v>
      </c>
      <c r="D11" s="78">
        <v>1</v>
      </c>
      <c r="E11" s="85">
        <v>0.35</v>
      </c>
      <c r="F11" s="85">
        <v>0.3</v>
      </c>
      <c r="G11" s="86">
        <v>0</v>
      </c>
      <c r="H11" s="86">
        <v>1</v>
      </c>
      <c r="I11" s="86">
        <v>1</v>
      </c>
      <c r="J11" s="86">
        <v>1</v>
      </c>
      <c r="K11" s="86">
        <v>0</v>
      </c>
      <c r="L11" s="86">
        <v>0</v>
      </c>
      <c r="M11" s="86">
        <v>0</v>
      </c>
      <c r="N11" s="86"/>
      <c r="O11" s="44"/>
      <c r="P11" s="44"/>
      <c r="Q11" s="44">
        <f>SUM(R11:X11)</f>
        <v>0.315</v>
      </c>
      <c r="R11" s="49">
        <f>E11*F11</f>
        <v>0.105</v>
      </c>
      <c r="S11" s="49">
        <f>(I11+J11-1)*E11*F11</f>
        <v>0.105</v>
      </c>
      <c r="T11" s="49">
        <f>H11*E11*F11</f>
        <v>0.105</v>
      </c>
      <c r="U11" s="49">
        <f>IF(P11&lt;2,((L11+M11)*E11*G11+2*F11*G11*K11),0)</f>
        <v>0</v>
      </c>
      <c r="V11" s="49">
        <f>IF(P11&gt;0,((L11+M11)*E11*G11+2*F11*G11*K11),0)</f>
        <v>0</v>
      </c>
      <c r="W11" s="49">
        <f>IF(P11=3,F11*G11,0)</f>
        <v>0</v>
      </c>
      <c r="X11" s="49">
        <f>H11*N11*E11*2*IF(P11=2,0.6,0.25)</f>
        <v>0</v>
      </c>
      <c r="Y11" s="44"/>
      <c r="Z11" s="59">
        <f t="shared" si="10"/>
        <v>6</v>
      </c>
      <c r="AB11" s="49" t="str">
        <f t="shared" si="0"/>
        <v>1006</v>
      </c>
      <c r="AC11" s="49" t="s">
        <v>72</v>
      </c>
    </row>
    <row r="12" spans="1:29" ht="12.75">
      <c r="A12" s="59">
        <f>A11</f>
        <v>10</v>
      </c>
      <c r="B12" s="72" t="str">
        <f>B11</f>
        <v>Chairs</v>
      </c>
      <c r="C12" s="48" t="str">
        <f t="shared" si="1"/>
        <v>1007 Foot rest (0.4×0.3×0)</v>
      </c>
      <c r="D12" s="78">
        <v>1</v>
      </c>
      <c r="E12" s="85">
        <v>0.4</v>
      </c>
      <c r="F12" s="85">
        <v>0.3</v>
      </c>
      <c r="G12" s="86">
        <v>0</v>
      </c>
      <c r="H12" s="86">
        <v>0</v>
      </c>
      <c r="I12" s="86">
        <v>1</v>
      </c>
      <c r="J12" s="86">
        <v>1</v>
      </c>
      <c r="K12" s="86">
        <v>0</v>
      </c>
      <c r="L12" s="86">
        <v>0</v>
      </c>
      <c r="M12" s="86">
        <v>0</v>
      </c>
      <c r="N12" s="86"/>
      <c r="O12" s="44"/>
      <c r="P12" s="44"/>
      <c r="Q12" s="44">
        <f>SUM(R12:X12)</f>
        <v>0.24</v>
      </c>
      <c r="R12" s="49">
        <f>E12*F12</f>
        <v>0.12</v>
      </c>
      <c r="S12" s="49">
        <f>(I12+J12-1)*E12*F12</f>
        <v>0.12</v>
      </c>
      <c r="T12" s="49">
        <f>H12*E12*F12</f>
        <v>0</v>
      </c>
      <c r="U12" s="49">
        <f>IF(P12&lt;2,((L12+M12)*E12*G12+2*F12*G12*K12),0)</f>
        <v>0</v>
      </c>
      <c r="V12" s="49">
        <f>IF(P12&gt;0,((L12+M12)*E12*G12+2*F12*G12*K12),0)</f>
        <v>0</v>
      </c>
      <c r="W12" s="49">
        <f>IF(P12=3,F12*G12,0)</f>
        <v>0</v>
      </c>
      <c r="X12" s="49">
        <f>H12*N12*E12*2*IF(P12=2,0.6,0.25)</f>
        <v>0</v>
      </c>
      <c r="Y12" s="44"/>
      <c r="Z12" s="59">
        <f t="shared" si="10"/>
        <v>7</v>
      </c>
      <c r="AB12" s="49" t="str">
        <f t="shared" si="0"/>
        <v>1007</v>
      </c>
      <c r="AC12" s="49" t="s">
        <v>79</v>
      </c>
    </row>
    <row r="13" spans="1:29" ht="12.75">
      <c r="A13" s="59">
        <f>A9</f>
        <v>10</v>
      </c>
      <c r="B13" s="72" t="str">
        <f>B9</f>
        <v>Chairs</v>
      </c>
      <c r="C13" s="48" t="str">
        <f t="shared" si="1"/>
        <v>1009 Custom chair (&lt;enter&gt;×&lt;enter&gt;×&lt;enter&gt;)</v>
      </c>
      <c r="D13" s="78">
        <v>1</v>
      </c>
      <c r="E13" s="85" t="s">
        <v>66</v>
      </c>
      <c r="F13" s="85" t="s">
        <v>66</v>
      </c>
      <c r="G13" s="85" t="s">
        <v>66</v>
      </c>
      <c r="H13" s="86">
        <v>0</v>
      </c>
      <c r="I13" s="86">
        <v>1</v>
      </c>
      <c r="J13" s="86">
        <v>1</v>
      </c>
      <c r="K13" s="86">
        <v>0</v>
      </c>
      <c r="L13" s="86">
        <v>0</v>
      </c>
      <c r="M13" s="86">
        <v>0</v>
      </c>
      <c r="N13" s="86"/>
      <c r="O13" s="44"/>
      <c r="P13" s="44"/>
      <c r="Q13" s="44" t="e">
        <f t="shared" si="2"/>
        <v>#VALUE!</v>
      </c>
      <c r="R13" s="49" t="e">
        <f t="shared" si="3"/>
        <v>#VALUE!</v>
      </c>
      <c r="S13" s="49" t="e">
        <f t="shared" si="4"/>
        <v>#VALUE!</v>
      </c>
      <c r="T13" s="49" t="e">
        <f t="shared" si="5"/>
        <v>#VALUE!</v>
      </c>
      <c r="U13" s="49" t="e">
        <f t="shared" si="6"/>
        <v>#VALUE!</v>
      </c>
      <c r="V13" s="49">
        <f t="shared" si="7"/>
        <v>0</v>
      </c>
      <c r="W13" s="49">
        <f t="shared" si="8"/>
        <v>0</v>
      </c>
      <c r="X13" s="49" t="e">
        <f t="shared" si="9"/>
        <v>#VALUE!</v>
      </c>
      <c r="Y13" s="44"/>
      <c r="Z13" s="59">
        <v>9</v>
      </c>
      <c r="AB13" s="49" t="str">
        <f t="shared" si="0"/>
        <v>1009</v>
      </c>
      <c r="AC13" s="50" t="s">
        <v>83</v>
      </c>
    </row>
    <row r="14" spans="1:29" ht="12.75">
      <c r="A14" s="60">
        <f>A13+1</f>
        <v>11</v>
      </c>
      <c r="B14" s="47" t="s">
        <v>62</v>
      </c>
      <c r="C14" s="48" t="str">
        <f t="shared" si="1"/>
        <v>1101 Full height cuppoards (0.6×0.6×2.2)</v>
      </c>
      <c r="D14" s="78">
        <v>1</v>
      </c>
      <c r="E14" s="85">
        <v>0.6</v>
      </c>
      <c r="F14" s="85">
        <v>0.6</v>
      </c>
      <c r="G14" s="85">
        <v>2.2</v>
      </c>
      <c r="H14" s="86">
        <v>6</v>
      </c>
      <c r="I14" s="86">
        <v>0</v>
      </c>
      <c r="J14" s="86">
        <v>0</v>
      </c>
      <c r="K14" s="86">
        <v>-1</v>
      </c>
      <c r="L14" s="86">
        <v>-1</v>
      </c>
      <c r="M14" s="86">
        <v>1</v>
      </c>
      <c r="N14" s="86"/>
      <c r="O14" s="44"/>
      <c r="P14" s="44">
        <v>3</v>
      </c>
      <c r="Q14" s="44">
        <f t="shared" si="2"/>
        <v>0.8399999999999996</v>
      </c>
      <c r="R14" s="49">
        <f t="shared" si="3"/>
        <v>0.36</v>
      </c>
      <c r="S14" s="49">
        <f t="shared" si="4"/>
        <v>-0.36</v>
      </c>
      <c r="T14" s="49">
        <f t="shared" si="5"/>
        <v>2.1599999999999997</v>
      </c>
      <c r="U14" s="49">
        <f t="shared" si="6"/>
        <v>0</v>
      </c>
      <c r="V14" s="49">
        <f t="shared" si="7"/>
        <v>-2.64</v>
      </c>
      <c r="W14" s="49">
        <f t="shared" si="8"/>
        <v>1.32</v>
      </c>
      <c r="X14" s="49">
        <f t="shared" si="9"/>
        <v>0</v>
      </c>
      <c r="Y14" s="44"/>
      <c r="Z14" s="59">
        <v>1</v>
      </c>
      <c r="AB14" s="49" t="str">
        <f t="shared" si="0"/>
        <v>1101</v>
      </c>
      <c r="AC14" s="49" t="s">
        <v>31</v>
      </c>
    </row>
    <row r="15" spans="1:29" ht="12.75">
      <c r="A15" s="59">
        <f>A14</f>
        <v>11</v>
      </c>
      <c r="B15" s="72" t="str">
        <f t="shared" si="11"/>
        <v>Cupboards</v>
      </c>
      <c r="C15" s="48" t="str">
        <f t="shared" si="1"/>
        <v>1102 Under sink/table cuppoards (0.6×0.6×0.7)</v>
      </c>
      <c r="D15" s="78">
        <v>1</v>
      </c>
      <c r="E15" s="85">
        <v>0.6</v>
      </c>
      <c r="F15" s="85">
        <v>0.6</v>
      </c>
      <c r="G15" s="85">
        <v>0.7</v>
      </c>
      <c r="H15" s="86">
        <v>1</v>
      </c>
      <c r="I15" s="86">
        <v>0</v>
      </c>
      <c r="J15" s="86">
        <v>0</v>
      </c>
      <c r="K15" s="86">
        <v>-1</v>
      </c>
      <c r="L15" s="86">
        <v>-1</v>
      </c>
      <c r="M15" s="86">
        <v>1</v>
      </c>
      <c r="N15" s="86"/>
      <c r="O15" s="44"/>
      <c r="P15" s="44">
        <v>3</v>
      </c>
      <c r="Q15" s="44">
        <f t="shared" si="2"/>
        <v>-0.06</v>
      </c>
      <c r="R15" s="49">
        <f t="shared" si="3"/>
        <v>0.36</v>
      </c>
      <c r="S15" s="49">
        <f t="shared" si="4"/>
        <v>-0.36</v>
      </c>
      <c r="T15" s="49">
        <f t="shared" si="5"/>
        <v>0.36</v>
      </c>
      <c r="U15" s="49">
        <f t="shared" si="6"/>
        <v>0</v>
      </c>
      <c r="V15" s="49">
        <f t="shared" si="7"/>
        <v>-0.84</v>
      </c>
      <c r="W15" s="49">
        <f t="shared" si="8"/>
        <v>0.42</v>
      </c>
      <c r="X15" s="49">
        <f t="shared" si="9"/>
        <v>0</v>
      </c>
      <c r="Y15" s="44"/>
      <c r="Z15" s="59">
        <f>Z14+1</f>
        <v>2</v>
      </c>
      <c r="AB15" s="49" t="str">
        <f t="shared" si="0"/>
        <v>1102</v>
      </c>
      <c r="AC15" s="49" t="s">
        <v>33</v>
      </c>
    </row>
    <row r="16" spans="1:29" ht="12.75">
      <c r="A16" s="59">
        <f>A15</f>
        <v>11</v>
      </c>
      <c r="B16" s="72" t="str">
        <f t="shared" si="11"/>
        <v>Cupboards</v>
      </c>
      <c r="C16" s="48" t="str">
        <f t="shared" si="1"/>
        <v>1103 Above sink/table cuppoards (0.6×0.3×1)</v>
      </c>
      <c r="D16" s="78">
        <v>1</v>
      </c>
      <c r="E16" s="85">
        <v>0.6</v>
      </c>
      <c r="F16" s="85">
        <v>0.3</v>
      </c>
      <c r="G16" s="85">
        <v>1</v>
      </c>
      <c r="H16" s="86">
        <v>4</v>
      </c>
      <c r="I16" s="86">
        <v>0</v>
      </c>
      <c r="J16" s="86">
        <v>0</v>
      </c>
      <c r="K16" s="86">
        <v>-1</v>
      </c>
      <c r="L16" s="86">
        <v>-1</v>
      </c>
      <c r="M16" s="86">
        <v>1</v>
      </c>
      <c r="N16" s="86"/>
      <c r="O16" s="44"/>
      <c r="P16" s="44">
        <v>3</v>
      </c>
      <c r="Q16" s="44">
        <f t="shared" si="2"/>
        <v>0.42</v>
      </c>
      <c r="R16" s="49">
        <f t="shared" si="3"/>
        <v>0.18</v>
      </c>
      <c r="S16" s="49">
        <f t="shared" si="4"/>
        <v>-0.18</v>
      </c>
      <c r="T16" s="49">
        <f t="shared" si="5"/>
        <v>0.72</v>
      </c>
      <c r="U16" s="49">
        <f t="shared" si="6"/>
        <v>0</v>
      </c>
      <c r="V16" s="49">
        <f t="shared" si="7"/>
        <v>-0.6</v>
      </c>
      <c r="W16" s="49">
        <f t="shared" si="8"/>
        <v>0.3</v>
      </c>
      <c r="X16" s="49">
        <f t="shared" si="9"/>
        <v>0</v>
      </c>
      <c r="Y16" s="44"/>
      <c r="Z16" s="59">
        <f>Z15+1</f>
        <v>3</v>
      </c>
      <c r="AB16" s="49" t="str">
        <f t="shared" si="0"/>
        <v>1103</v>
      </c>
      <c r="AC16" s="49" t="s">
        <v>32</v>
      </c>
    </row>
    <row r="17" spans="1:29" ht="12.75">
      <c r="A17" s="59">
        <f>A16</f>
        <v>11</v>
      </c>
      <c r="B17" s="72" t="str">
        <f t="shared" si="11"/>
        <v>Cupboards</v>
      </c>
      <c r="C17" s="48" t="str">
        <f t="shared" si="1"/>
        <v>1109 Custom cupboard (&lt;enter&gt;×&lt;enter&gt;×&lt;enter&gt;)</v>
      </c>
      <c r="D17" s="78">
        <v>1</v>
      </c>
      <c r="E17" s="85" t="s">
        <v>66</v>
      </c>
      <c r="F17" s="85" t="s">
        <v>66</v>
      </c>
      <c r="G17" s="85" t="s">
        <v>66</v>
      </c>
      <c r="H17" s="85" t="s">
        <v>66</v>
      </c>
      <c r="I17" s="85" t="s">
        <v>66</v>
      </c>
      <c r="J17" s="85" t="s">
        <v>66</v>
      </c>
      <c r="K17" s="86">
        <v>1</v>
      </c>
      <c r="L17" s="86">
        <v>0</v>
      </c>
      <c r="M17" s="85" t="s">
        <v>66</v>
      </c>
      <c r="N17" s="85"/>
      <c r="O17" s="44"/>
      <c r="P17" s="44">
        <v>3</v>
      </c>
      <c r="Q17" s="44" t="e">
        <f t="shared" si="2"/>
        <v>#VALUE!</v>
      </c>
      <c r="R17" s="49" t="e">
        <f t="shared" si="3"/>
        <v>#VALUE!</v>
      </c>
      <c r="S17" s="49" t="e">
        <f t="shared" si="4"/>
        <v>#VALUE!</v>
      </c>
      <c r="T17" s="49" t="e">
        <f t="shared" si="5"/>
        <v>#VALUE!</v>
      </c>
      <c r="U17" s="49">
        <f t="shared" si="6"/>
        <v>0</v>
      </c>
      <c r="V17" s="49" t="e">
        <f t="shared" si="7"/>
        <v>#VALUE!</v>
      </c>
      <c r="W17" s="49" t="e">
        <f t="shared" si="8"/>
        <v>#VALUE!</v>
      </c>
      <c r="X17" s="49" t="e">
        <f t="shared" si="9"/>
        <v>#VALUE!</v>
      </c>
      <c r="Y17" s="44"/>
      <c r="Z17" s="59">
        <v>9</v>
      </c>
      <c r="AB17" s="49" t="str">
        <f t="shared" si="0"/>
        <v>1109</v>
      </c>
      <c r="AC17" s="50" t="s">
        <v>81</v>
      </c>
    </row>
    <row r="18" spans="1:29" ht="12.75">
      <c r="A18" s="60">
        <f>A17+1</f>
        <v>12</v>
      </c>
      <c r="B18" s="47" t="s">
        <v>165</v>
      </c>
      <c r="C18" s="48" t="str">
        <f t="shared" si="1"/>
        <v>1201 Standard drawer (0.3×0.4×0.5)</v>
      </c>
      <c r="D18" s="78">
        <v>1</v>
      </c>
      <c r="E18" s="85">
        <v>0.3</v>
      </c>
      <c r="F18" s="85">
        <v>0.4</v>
      </c>
      <c r="G18" s="85">
        <v>0.5</v>
      </c>
      <c r="H18" s="87">
        <v>4</v>
      </c>
      <c r="I18" s="86">
        <v>1</v>
      </c>
      <c r="J18" s="86">
        <v>0</v>
      </c>
      <c r="K18" s="86">
        <v>1</v>
      </c>
      <c r="L18" s="86">
        <v>1</v>
      </c>
      <c r="M18" s="86">
        <v>1</v>
      </c>
      <c r="N18" s="86"/>
      <c r="O18" s="44"/>
      <c r="P18" s="44">
        <v>1</v>
      </c>
      <c r="Q18" s="44">
        <f t="shared" si="2"/>
        <v>1.9999999999999998</v>
      </c>
      <c r="R18" s="49">
        <f t="shared" si="3"/>
        <v>0.12</v>
      </c>
      <c r="S18" s="49">
        <f t="shared" si="4"/>
        <v>0</v>
      </c>
      <c r="T18" s="49">
        <f t="shared" si="5"/>
        <v>0.48</v>
      </c>
      <c r="U18" s="49">
        <f t="shared" si="6"/>
        <v>0.7</v>
      </c>
      <c r="V18" s="49">
        <f t="shared" si="7"/>
        <v>0.7</v>
      </c>
      <c r="W18" s="49">
        <f t="shared" si="8"/>
        <v>0</v>
      </c>
      <c r="X18" s="49">
        <f t="shared" si="9"/>
        <v>0</v>
      </c>
      <c r="Y18" s="44"/>
      <c r="Z18" s="59">
        <v>1</v>
      </c>
      <c r="AB18" s="49" t="str">
        <f t="shared" si="0"/>
        <v>1201</v>
      </c>
      <c r="AC18" s="50" t="s">
        <v>166</v>
      </c>
    </row>
    <row r="19" spans="1:29" ht="12.75">
      <c r="A19" s="59">
        <f>A18</f>
        <v>12</v>
      </c>
      <c r="B19" s="72" t="str">
        <f t="shared" si="11"/>
        <v>Drawers</v>
      </c>
      <c r="C19" s="48" t="str">
        <f t="shared" si="1"/>
        <v>1202 Standard drawer (0.4×0.5×0.6)</v>
      </c>
      <c r="D19" s="78">
        <v>1</v>
      </c>
      <c r="E19" s="85">
        <v>0.4</v>
      </c>
      <c r="F19" s="85">
        <v>0.5</v>
      </c>
      <c r="G19" s="85">
        <v>0.6</v>
      </c>
      <c r="H19" s="87">
        <v>4</v>
      </c>
      <c r="I19" s="86">
        <v>1</v>
      </c>
      <c r="J19" s="86">
        <v>0</v>
      </c>
      <c r="K19" s="86">
        <v>1</v>
      </c>
      <c r="L19" s="86">
        <v>1</v>
      </c>
      <c r="M19" s="86">
        <v>1</v>
      </c>
      <c r="N19" s="86"/>
      <c r="O19" s="44"/>
      <c r="P19" s="44">
        <v>1</v>
      </c>
      <c r="Q19" s="44">
        <f t="shared" si="2"/>
        <v>3.16</v>
      </c>
      <c r="R19" s="49">
        <f t="shared" si="3"/>
        <v>0.2</v>
      </c>
      <c r="S19" s="49">
        <f t="shared" si="4"/>
        <v>0</v>
      </c>
      <c r="T19" s="49">
        <f t="shared" si="5"/>
        <v>0.8</v>
      </c>
      <c r="U19" s="49">
        <f t="shared" si="6"/>
        <v>1.08</v>
      </c>
      <c r="V19" s="49">
        <f t="shared" si="7"/>
        <v>1.08</v>
      </c>
      <c r="W19" s="49">
        <f t="shared" si="8"/>
        <v>0</v>
      </c>
      <c r="X19" s="49">
        <f t="shared" si="9"/>
        <v>0</v>
      </c>
      <c r="Y19" s="44"/>
      <c r="Z19" s="59">
        <f>Z18+1</f>
        <v>2</v>
      </c>
      <c r="AB19" s="49" t="str">
        <f t="shared" si="0"/>
        <v>1202</v>
      </c>
      <c r="AC19" s="50" t="s">
        <v>166</v>
      </c>
    </row>
    <row r="20" spans="1:29" ht="12.75">
      <c r="A20" s="59">
        <f>A19</f>
        <v>12</v>
      </c>
      <c r="B20" s="72" t="str">
        <f t="shared" si="11"/>
        <v>Drawers</v>
      </c>
      <c r="C20" s="48" t="str">
        <f t="shared" si="1"/>
        <v>1203 Standard drawer (0.4×0.6×0.7)</v>
      </c>
      <c r="D20" s="78">
        <v>1</v>
      </c>
      <c r="E20" s="85">
        <v>0.4</v>
      </c>
      <c r="F20" s="85">
        <v>0.6</v>
      </c>
      <c r="G20" s="85">
        <v>0.7</v>
      </c>
      <c r="H20" s="87">
        <v>4</v>
      </c>
      <c r="I20" s="86">
        <v>1</v>
      </c>
      <c r="J20" s="86">
        <v>0</v>
      </c>
      <c r="K20" s="86">
        <v>1</v>
      </c>
      <c r="L20" s="86">
        <v>1</v>
      </c>
      <c r="M20" s="86">
        <v>1</v>
      </c>
      <c r="N20" s="86"/>
      <c r="O20" s="44"/>
      <c r="P20" s="44">
        <v>1</v>
      </c>
      <c r="Q20" s="44">
        <f t="shared" si="2"/>
        <v>3.9999999999999996</v>
      </c>
      <c r="R20" s="49">
        <f t="shared" si="3"/>
        <v>0.24</v>
      </c>
      <c r="S20" s="49">
        <f t="shared" si="4"/>
        <v>0</v>
      </c>
      <c r="T20" s="49">
        <f t="shared" si="5"/>
        <v>0.96</v>
      </c>
      <c r="U20" s="49">
        <f t="shared" si="6"/>
        <v>1.4</v>
      </c>
      <c r="V20" s="49">
        <f t="shared" si="7"/>
        <v>1.4</v>
      </c>
      <c r="W20" s="49">
        <f t="shared" si="8"/>
        <v>0</v>
      </c>
      <c r="X20" s="49">
        <f t="shared" si="9"/>
        <v>0</v>
      </c>
      <c r="Y20" s="44"/>
      <c r="Z20" s="59">
        <f>Z19+1</f>
        <v>3</v>
      </c>
      <c r="AB20" s="49" t="str">
        <f t="shared" si="0"/>
        <v>1203</v>
      </c>
      <c r="AC20" s="50" t="s">
        <v>166</v>
      </c>
    </row>
    <row r="21" spans="1:29" ht="12.75">
      <c r="A21" s="59">
        <f>A20</f>
        <v>12</v>
      </c>
      <c r="B21" s="72" t="str">
        <f t="shared" si="11"/>
        <v>Drawers</v>
      </c>
      <c r="C21" s="48" t="str">
        <f t="shared" si="1"/>
        <v>1209 Custom drawer (&lt;enter&gt;×&lt;enter&gt;×&lt;enter&gt;)</v>
      </c>
      <c r="D21" s="78">
        <v>1</v>
      </c>
      <c r="E21" s="85" t="s">
        <v>66</v>
      </c>
      <c r="F21" s="85" t="s">
        <v>66</v>
      </c>
      <c r="G21" s="85" t="s">
        <v>66</v>
      </c>
      <c r="H21" s="85" t="s">
        <v>66</v>
      </c>
      <c r="I21" s="85" t="s">
        <v>66</v>
      </c>
      <c r="J21" s="85" t="s">
        <v>66</v>
      </c>
      <c r="K21" s="86">
        <v>1</v>
      </c>
      <c r="L21" s="86">
        <v>1</v>
      </c>
      <c r="M21" s="86">
        <v>1</v>
      </c>
      <c r="N21" s="86"/>
      <c r="O21" s="44"/>
      <c r="P21" s="44">
        <v>1</v>
      </c>
      <c r="Q21" s="44" t="e">
        <f t="shared" si="2"/>
        <v>#VALUE!</v>
      </c>
      <c r="R21" s="49" t="e">
        <f t="shared" si="3"/>
        <v>#VALUE!</v>
      </c>
      <c r="S21" s="49" t="e">
        <f t="shared" si="4"/>
        <v>#VALUE!</v>
      </c>
      <c r="T21" s="49" t="e">
        <f t="shared" si="5"/>
        <v>#VALUE!</v>
      </c>
      <c r="U21" s="49" t="e">
        <f t="shared" si="6"/>
        <v>#VALUE!</v>
      </c>
      <c r="V21" s="49" t="e">
        <f t="shared" si="7"/>
        <v>#VALUE!</v>
      </c>
      <c r="W21" s="49">
        <f t="shared" si="8"/>
        <v>0</v>
      </c>
      <c r="X21" s="49" t="e">
        <f t="shared" si="9"/>
        <v>#VALUE!</v>
      </c>
      <c r="Y21" s="44"/>
      <c r="Z21" s="59">
        <v>9</v>
      </c>
      <c r="AB21" s="49" t="str">
        <f t="shared" si="0"/>
        <v>1209</v>
      </c>
      <c r="AC21" s="50" t="s">
        <v>167</v>
      </c>
    </row>
    <row r="22" spans="1:29" ht="12.75">
      <c r="A22" s="60">
        <f>A21+1</f>
        <v>13</v>
      </c>
      <c r="B22" s="47" t="s">
        <v>106</v>
      </c>
      <c r="C22" s="48" t="str">
        <f t="shared" si="1"/>
        <v>1301 Dishwasher (0.6×0.6×0.7)</v>
      </c>
      <c r="D22" s="78">
        <v>1</v>
      </c>
      <c r="E22" s="85">
        <v>0.6</v>
      </c>
      <c r="F22" s="85">
        <v>0.6</v>
      </c>
      <c r="G22" s="85">
        <v>0.7</v>
      </c>
      <c r="H22" s="86">
        <v>0</v>
      </c>
      <c r="I22" s="86">
        <v>1</v>
      </c>
      <c r="J22" s="86">
        <v>1</v>
      </c>
      <c r="K22" s="86">
        <v>0</v>
      </c>
      <c r="L22" s="86">
        <v>0</v>
      </c>
      <c r="M22" s="86">
        <v>0</v>
      </c>
      <c r="N22" s="86"/>
      <c r="O22" s="44"/>
      <c r="P22" s="44"/>
      <c r="Q22" s="44">
        <f t="shared" si="2"/>
        <v>0.72</v>
      </c>
      <c r="R22" s="49">
        <f t="shared" si="3"/>
        <v>0.36</v>
      </c>
      <c r="S22" s="49">
        <f t="shared" si="4"/>
        <v>0.36</v>
      </c>
      <c r="T22" s="49">
        <f t="shared" si="5"/>
        <v>0</v>
      </c>
      <c r="U22" s="49">
        <f t="shared" si="6"/>
        <v>0</v>
      </c>
      <c r="V22" s="49">
        <f t="shared" si="7"/>
        <v>0</v>
      </c>
      <c r="W22" s="49">
        <f t="shared" si="8"/>
        <v>0</v>
      </c>
      <c r="X22" s="49">
        <f t="shared" si="9"/>
        <v>0</v>
      </c>
      <c r="Y22" s="44"/>
      <c r="Z22" s="59">
        <v>1</v>
      </c>
      <c r="AB22" s="49" t="str">
        <f t="shared" si="0"/>
        <v>1301</v>
      </c>
      <c r="AC22" s="50" t="s">
        <v>107</v>
      </c>
    </row>
    <row r="23" spans="1:29" ht="12.75">
      <c r="A23" s="59">
        <f aca="true" t="shared" si="12" ref="A23:A28">A22</f>
        <v>13</v>
      </c>
      <c r="B23" s="72" t="str">
        <f t="shared" si="11"/>
        <v>Equipment</v>
      </c>
      <c r="C23" s="48" t="str">
        <f t="shared" si="1"/>
        <v>1302 Owen/stove (0.6×0.6×0.7)</v>
      </c>
      <c r="D23" s="78">
        <v>1</v>
      </c>
      <c r="E23" s="85">
        <v>0.6</v>
      </c>
      <c r="F23" s="85">
        <v>0.6</v>
      </c>
      <c r="G23" s="85">
        <v>0.7</v>
      </c>
      <c r="H23" s="86">
        <v>0</v>
      </c>
      <c r="I23" s="86">
        <v>1</v>
      </c>
      <c r="J23" s="86">
        <v>1</v>
      </c>
      <c r="K23" s="86">
        <v>0</v>
      </c>
      <c r="L23" s="86">
        <v>0</v>
      </c>
      <c r="M23" s="86">
        <v>0</v>
      </c>
      <c r="N23" s="86"/>
      <c r="O23" s="44"/>
      <c r="P23" s="44"/>
      <c r="Q23" s="44">
        <f t="shared" si="2"/>
        <v>0.72</v>
      </c>
      <c r="R23" s="49">
        <f t="shared" si="3"/>
        <v>0.36</v>
      </c>
      <c r="S23" s="49">
        <f t="shared" si="4"/>
        <v>0.36</v>
      </c>
      <c r="T23" s="49">
        <f t="shared" si="5"/>
        <v>0</v>
      </c>
      <c r="U23" s="49">
        <f t="shared" si="6"/>
        <v>0</v>
      </c>
      <c r="V23" s="49">
        <f t="shared" si="7"/>
        <v>0</v>
      </c>
      <c r="W23" s="49">
        <f t="shared" si="8"/>
        <v>0</v>
      </c>
      <c r="X23" s="49">
        <f t="shared" si="9"/>
        <v>0</v>
      </c>
      <c r="Y23" s="44"/>
      <c r="Z23" s="59">
        <f aca="true" t="shared" si="13" ref="Z23:Z29">Z22+1</f>
        <v>2</v>
      </c>
      <c r="AB23" s="49" t="str">
        <f t="shared" si="0"/>
        <v>1302</v>
      </c>
      <c r="AC23" s="50" t="s">
        <v>109</v>
      </c>
    </row>
    <row r="24" spans="1:29" ht="12.75">
      <c r="A24" s="59">
        <f t="shared" si="12"/>
        <v>13</v>
      </c>
      <c r="B24" s="72" t="str">
        <f t="shared" si="11"/>
        <v>Equipment</v>
      </c>
      <c r="C24" s="48" t="str">
        <f t="shared" si="1"/>
        <v>1303 Microwave owen (0.4×0.3×0.3)</v>
      </c>
      <c r="D24" s="78">
        <v>1</v>
      </c>
      <c r="E24" s="85">
        <v>0.4</v>
      </c>
      <c r="F24" s="85">
        <v>0.3</v>
      </c>
      <c r="G24" s="85">
        <v>0.3</v>
      </c>
      <c r="H24" s="86">
        <v>0</v>
      </c>
      <c r="I24" s="86">
        <v>1</v>
      </c>
      <c r="J24" s="86">
        <v>1</v>
      </c>
      <c r="K24" s="86">
        <v>0</v>
      </c>
      <c r="L24" s="86">
        <v>0</v>
      </c>
      <c r="M24" s="86">
        <v>0</v>
      </c>
      <c r="N24" s="86"/>
      <c r="O24" s="44"/>
      <c r="P24" s="44"/>
      <c r="Q24" s="44">
        <f t="shared" si="2"/>
        <v>0.24</v>
      </c>
      <c r="R24" s="49">
        <f t="shared" si="3"/>
        <v>0.12</v>
      </c>
      <c r="S24" s="49">
        <f t="shared" si="4"/>
        <v>0.12</v>
      </c>
      <c r="T24" s="49">
        <f t="shared" si="5"/>
        <v>0</v>
      </c>
      <c r="U24" s="49">
        <f t="shared" si="6"/>
        <v>0</v>
      </c>
      <c r="V24" s="49">
        <f t="shared" si="7"/>
        <v>0</v>
      </c>
      <c r="W24" s="49">
        <f t="shared" si="8"/>
        <v>0</v>
      </c>
      <c r="X24" s="49">
        <f t="shared" si="9"/>
        <v>0</v>
      </c>
      <c r="Y24" s="44"/>
      <c r="Z24" s="59">
        <f t="shared" si="13"/>
        <v>3</v>
      </c>
      <c r="AB24" s="49" t="str">
        <f t="shared" si="0"/>
        <v>1303</v>
      </c>
      <c r="AC24" s="50" t="s">
        <v>110</v>
      </c>
    </row>
    <row r="25" spans="1:29" ht="12.75">
      <c r="A25" s="59">
        <f t="shared" si="12"/>
        <v>13</v>
      </c>
      <c r="B25" s="72" t="str">
        <f t="shared" si="11"/>
        <v>Equipment</v>
      </c>
      <c r="C25" s="48" t="str">
        <f t="shared" si="1"/>
        <v>1304 Refridgerator (0.6×0.6×1)</v>
      </c>
      <c r="D25" s="78">
        <v>1</v>
      </c>
      <c r="E25" s="85">
        <v>0.6</v>
      </c>
      <c r="F25" s="85">
        <v>0.6</v>
      </c>
      <c r="G25" s="85">
        <v>1</v>
      </c>
      <c r="H25" s="86">
        <v>0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/>
      <c r="O25" s="44"/>
      <c r="P25" s="44"/>
      <c r="Q25" s="44">
        <f t="shared" si="2"/>
        <v>3.12</v>
      </c>
      <c r="R25" s="49">
        <f t="shared" si="3"/>
        <v>0.36</v>
      </c>
      <c r="S25" s="49">
        <f t="shared" si="4"/>
        <v>0.36</v>
      </c>
      <c r="T25" s="49">
        <f t="shared" si="5"/>
        <v>0</v>
      </c>
      <c r="U25" s="49">
        <f t="shared" si="6"/>
        <v>2.4</v>
      </c>
      <c r="V25" s="49">
        <f t="shared" si="7"/>
        <v>0</v>
      </c>
      <c r="W25" s="49">
        <f t="shared" si="8"/>
        <v>0</v>
      </c>
      <c r="X25" s="49">
        <f t="shared" si="9"/>
        <v>0</v>
      </c>
      <c r="Y25" s="44"/>
      <c r="Z25" s="59">
        <f t="shared" si="13"/>
        <v>4</v>
      </c>
      <c r="AB25" s="49" t="str">
        <f t="shared" si="0"/>
        <v>1304</v>
      </c>
      <c r="AC25" s="50" t="s">
        <v>206</v>
      </c>
    </row>
    <row r="26" spans="1:29" ht="12.75">
      <c r="A26" s="59">
        <f t="shared" si="12"/>
        <v>13</v>
      </c>
      <c r="B26" s="72" t="str">
        <f t="shared" si="11"/>
        <v>Equipment</v>
      </c>
      <c r="C26" s="48" t="str">
        <f t="shared" si="1"/>
        <v>1305 Washing machine (0.6×0.6×0.7)</v>
      </c>
      <c r="D26" s="78">
        <v>1</v>
      </c>
      <c r="E26" s="85">
        <v>0.6</v>
      </c>
      <c r="F26" s="85">
        <v>0.6</v>
      </c>
      <c r="G26" s="85">
        <v>0.7</v>
      </c>
      <c r="H26" s="86">
        <v>0</v>
      </c>
      <c r="I26" s="86">
        <v>1</v>
      </c>
      <c r="J26" s="86">
        <v>1</v>
      </c>
      <c r="K26" s="86">
        <v>0</v>
      </c>
      <c r="L26" s="86">
        <v>0</v>
      </c>
      <c r="M26" s="86">
        <v>0</v>
      </c>
      <c r="N26" s="86"/>
      <c r="O26" s="44"/>
      <c r="P26" s="44"/>
      <c r="Q26" s="44">
        <f t="shared" si="2"/>
        <v>0.72</v>
      </c>
      <c r="R26" s="49">
        <f t="shared" si="3"/>
        <v>0.36</v>
      </c>
      <c r="S26" s="49">
        <f t="shared" si="4"/>
        <v>0.36</v>
      </c>
      <c r="T26" s="49">
        <f t="shared" si="5"/>
        <v>0</v>
      </c>
      <c r="U26" s="49">
        <f t="shared" si="6"/>
        <v>0</v>
      </c>
      <c r="V26" s="49">
        <f t="shared" si="7"/>
        <v>0</v>
      </c>
      <c r="W26" s="49">
        <f t="shared" si="8"/>
        <v>0</v>
      </c>
      <c r="X26" s="49">
        <f t="shared" si="9"/>
        <v>0</v>
      </c>
      <c r="Y26" s="44"/>
      <c r="Z26" s="59">
        <f t="shared" si="13"/>
        <v>5</v>
      </c>
      <c r="AB26" s="49" t="str">
        <f t="shared" si="0"/>
        <v>1305</v>
      </c>
      <c r="AC26" s="50" t="s">
        <v>108</v>
      </c>
    </row>
    <row r="27" spans="1:29" ht="12.75">
      <c r="A27" s="59">
        <f t="shared" si="12"/>
        <v>13</v>
      </c>
      <c r="B27" s="72" t="str">
        <f t="shared" si="11"/>
        <v>Equipment</v>
      </c>
      <c r="C27" s="48" t="str">
        <f t="shared" si="1"/>
        <v>1306 Laundry dryer (0.6×0.6×0.7)</v>
      </c>
      <c r="D27" s="78">
        <v>1</v>
      </c>
      <c r="E27" s="85">
        <v>0.6</v>
      </c>
      <c r="F27" s="85">
        <v>0.6</v>
      </c>
      <c r="G27" s="85">
        <v>0.7</v>
      </c>
      <c r="H27" s="86">
        <v>0</v>
      </c>
      <c r="I27" s="86">
        <v>1</v>
      </c>
      <c r="J27" s="86">
        <v>1</v>
      </c>
      <c r="K27" s="86">
        <v>0</v>
      </c>
      <c r="L27" s="86">
        <v>0</v>
      </c>
      <c r="M27" s="86">
        <v>0</v>
      </c>
      <c r="N27" s="86"/>
      <c r="O27" s="44"/>
      <c r="P27" s="44"/>
      <c r="Q27" s="44">
        <f t="shared" si="2"/>
        <v>0.72</v>
      </c>
      <c r="R27" s="49">
        <f t="shared" si="3"/>
        <v>0.36</v>
      </c>
      <c r="S27" s="49">
        <f t="shared" si="4"/>
        <v>0.36</v>
      </c>
      <c r="T27" s="49">
        <f t="shared" si="5"/>
        <v>0</v>
      </c>
      <c r="U27" s="49">
        <f t="shared" si="6"/>
        <v>0</v>
      </c>
      <c r="V27" s="49">
        <f t="shared" si="7"/>
        <v>0</v>
      </c>
      <c r="W27" s="49">
        <f t="shared" si="8"/>
        <v>0</v>
      </c>
      <c r="X27" s="49">
        <f t="shared" si="9"/>
        <v>0</v>
      </c>
      <c r="Y27" s="44"/>
      <c r="Z27" s="59">
        <f t="shared" si="13"/>
        <v>6</v>
      </c>
      <c r="AB27" s="49" t="str">
        <f t="shared" si="0"/>
        <v>1306</v>
      </c>
      <c r="AC27" s="50" t="s">
        <v>111</v>
      </c>
    </row>
    <row r="28" spans="1:29" ht="12.75">
      <c r="A28" s="59">
        <f t="shared" si="12"/>
        <v>13</v>
      </c>
      <c r="B28" s="72" t="str">
        <f t="shared" si="11"/>
        <v>Equipment</v>
      </c>
      <c r="C28" s="48" t="str">
        <f t="shared" si="1"/>
        <v>1307 Desktop computer (0.25×0.6×0.45)</v>
      </c>
      <c r="D28" s="78">
        <v>1</v>
      </c>
      <c r="E28" s="85">
        <v>0.25</v>
      </c>
      <c r="F28" s="85">
        <v>0.6</v>
      </c>
      <c r="G28" s="85">
        <v>0.45</v>
      </c>
      <c r="H28" s="86">
        <v>0</v>
      </c>
      <c r="I28" s="86">
        <v>0</v>
      </c>
      <c r="J28" s="86">
        <v>1</v>
      </c>
      <c r="K28" s="86">
        <v>0</v>
      </c>
      <c r="L28" s="86">
        <v>0</v>
      </c>
      <c r="M28" s="86">
        <v>0</v>
      </c>
      <c r="N28" s="86"/>
      <c r="O28" s="44"/>
      <c r="P28" s="44"/>
      <c r="Q28" s="44">
        <f t="shared" si="2"/>
        <v>0.15</v>
      </c>
      <c r="R28" s="49">
        <f t="shared" si="3"/>
        <v>0.15</v>
      </c>
      <c r="S28" s="49">
        <f t="shared" si="4"/>
        <v>0</v>
      </c>
      <c r="T28" s="49">
        <f t="shared" si="5"/>
        <v>0</v>
      </c>
      <c r="U28" s="49">
        <f t="shared" si="6"/>
        <v>0</v>
      </c>
      <c r="V28" s="49">
        <f t="shared" si="7"/>
        <v>0</v>
      </c>
      <c r="W28" s="49">
        <f t="shared" si="8"/>
        <v>0</v>
      </c>
      <c r="X28" s="49">
        <f t="shared" si="9"/>
        <v>0</v>
      </c>
      <c r="Y28" s="44"/>
      <c r="Z28" s="59">
        <f t="shared" si="13"/>
        <v>7</v>
      </c>
      <c r="AB28" s="49" t="str">
        <f t="shared" si="0"/>
        <v>1307</v>
      </c>
      <c r="AC28" s="50" t="s">
        <v>112</v>
      </c>
    </row>
    <row r="29" spans="1:29" ht="12.75">
      <c r="A29" s="59">
        <f>A28</f>
        <v>13</v>
      </c>
      <c r="B29" s="72" t="str">
        <f t="shared" si="11"/>
        <v>Equipment</v>
      </c>
      <c r="C29" s="48" t="str">
        <f t="shared" si="1"/>
        <v>1308 Other (&lt;enter&gt;×&lt;enter&gt;×&lt;enter&gt;)</v>
      </c>
      <c r="D29" s="78">
        <v>1</v>
      </c>
      <c r="E29" s="85" t="s">
        <v>66</v>
      </c>
      <c r="F29" s="85" t="s">
        <v>66</v>
      </c>
      <c r="G29" s="85" t="s">
        <v>66</v>
      </c>
      <c r="H29" s="85" t="s">
        <v>66</v>
      </c>
      <c r="I29" s="87">
        <v>1</v>
      </c>
      <c r="J29" s="87">
        <v>1</v>
      </c>
      <c r="K29" s="87">
        <v>1</v>
      </c>
      <c r="L29" s="87">
        <v>1</v>
      </c>
      <c r="M29" s="87">
        <v>1</v>
      </c>
      <c r="N29" s="85"/>
      <c r="O29" s="44"/>
      <c r="P29" s="44"/>
      <c r="Q29" s="44" t="e">
        <f t="shared" si="2"/>
        <v>#VALUE!</v>
      </c>
      <c r="R29" s="49" t="e">
        <f t="shared" si="3"/>
        <v>#VALUE!</v>
      </c>
      <c r="S29" s="49" t="e">
        <f t="shared" si="4"/>
        <v>#VALUE!</v>
      </c>
      <c r="T29" s="49" t="e">
        <f t="shared" si="5"/>
        <v>#VALUE!</v>
      </c>
      <c r="U29" s="49" t="e">
        <f t="shared" si="6"/>
        <v>#VALUE!</v>
      </c>
      <c r="V29" s="49">
        <f t="shared" si="7"/>
        <v>0</v>
      </c>
      <c r="W29" s="49">
        <f t="shared" si="8"/>
        <v>0</v>
      </c>
      <c r="X29" s="49" t="e">
        <f t="shared" si="9"/>
        <v>#VALUE!</v>
      </c>
      <c r="Y29" s="44"/>
      <c r="Z29" s="59">
        <f t="shared" si="13"/>
        <v>8</v>
      </c>
      <c r="AB29" s="49" t="str">
        <f t="shared" si="0"/>
        <v>1308</v>
      </c>
      <c r="AC29" s="50" t="s">
        <v>99</v>
      </c>
    </row>
    <row r="30" spans="1:29" ht="12.75">
      <c r="A30" s="60">
        <f>A29+1</f>
        <v>14</v>
      </c>
      <c r="B30" s="47" t="s">
        <v>28</v>
      </c>
      <c r="C30" s="48" t="str">
        <f t="shared" si="1"/>
        <v>1401 Full height shelf 30 cm (0.8×0.3×1.6)</v>
      </c>
      <c r="D30" s="78">
        <v>1</v>
      </c>
      <c r="E30" s="85">
        <v>0.8</v>
      </c>
      <c r="F30" s="85">
        <v>0.3</v>
      </c>
      <c r="G30" s="85">
        <v>1.6</v>
      </c>
      <c r="H30" s="86">
        <v>6</v>
      </c>
      <c r="I30" s="86">
        <v>1</v>
      </c>
      <c r="J30" s="86">
        <v>1</v>
      </c>
      <c r="K30" s="86">
        <v>0</v>
      </c>
      <c r="L30" s="86">
        <v>0</v>
      </c>
      <c r="M30" s="86">
        <v>0</v>
      </c>
      <c r="N30" s="86" t="s">
        <v>66</v>
      </c>
      <c r="O30" s="44"/>
      <c r="P30" s="44">
        <v>1</v>
      </c>
      <c r="Q30" s="44" t="e">
        <f t="shared" si="2"/>
        <v>#VALUE!</v>
      </c>
      <c r="R30" s="49">
        <f t="shared" si="3"/>
        <v>0.24</v>
      </c>
      <c r="S30" s="49">
        <f t="shared" si="4"/>
        <v>0.24</v>
      </c>
      <c r="T30" s="49">
        <f t="shared" si="5"/>
        <v>1.4400000000000002</v>
      </c>
      <c r="U30" s="49">
        <f t="shared" si="6"/>
        <v>0</v>
      </c>
      <c r="V30" s="49">
        <f t="shared" si="7"/>
        <v>0</v>
      </c>
      <c r="W30" s="49">
        <f t="shared" si="8"/>
        <v>0</v>
      </c>
      <c r="X30" s="49" t="e">
        <f t="shared" si="9"/>
        <v>#VALUE!</v>
      </c>
      <c r="Y30" s="44"/>
      <c r="Z30" s="60">
        <v>1</v>
      </c>
      <c r="AB30" s="49" t="str">
        <f t="shared" si="0"/>
        <v>1401</v>
      </c>
      <c r="AC30" s="50" t="s">
        <v>87</v>
      </c>
    </row>
    <row r="31" spans="1:29" ht="12.75">
      <c r="A31" s="59">
        <f aca="true" t="shared" si="14" ref="A31:A36">A30</f>
        <v>14</v>
      </c>
      <c r="B31" s="72" t="str">
        <f t="shared" si="11"/>
        <v>Shelves</v>
      </c>
      <c r="C31" s="48" t="str">
        <f t="shared" si="1"/>
        <v>1402 Full height shelf 40 cm (0.8×0.4×1.6)</v>
      </c>
      <c r="D31" s="78">
        <v>1</v>
      </c>
      <c r="E31" s="85">
        <v>0.8</v>
      </c>
      <c r="F31" s="85">
        <v>0.4</v>
      </c>
      <c r="G31" s="85">
        <v>1.6</v>
      </c>
      <c r="H31" s="86">
        <v>6</v>
      </c>
      <c r="I31" s="86">
        <v>1</v>
      </c>
      <c r="J31" s="86">
        <v>1</v>
      </c>
      <c r="K31" s="86">
        <v>0</v>
      </c>
      <c r="L31" s="86">
        <v>0</v>
      </c>
      <c r="M31" s="86">
        <v>0</v>
      </c>
      <c r="N31" s="86" t="s">
        <v>66</v>
      </c>
      <c r="O31" s="44"/>
      <c r="P31" s="44">
        <v>1</v>
      </c>
      <c r="Q31" s="44" t="e">
        <f t="shared" si="2"/>
        <v>#VALUE!</v>
      </c>
      <c r="R31" s="49">
        <f t="shared" si="3"/>
        <v>0.32000000000000006</v>
      </c>
      <c r="S31" s="49">
        <f t="shared" si="4"/>
        <v>0.32000000000000006</v>
      </c>
      <c r="T31" s="49">
        <f t="shared" si="5"/>
        <v>1.9200000000000004</v>
      </c>
      <c r="U31" s="49">
        <f t="shared" si="6"/>
        <v>0</v>
      </c>
      <c r="V31" s="49">
        <f t="shared" si="7"/>
        <v>0</v>
      </c>
      <c r="W31" s="49">
        <f t="shared" si="8"/>
        <v>0</v>
      </c>
      <c r="X31" s="49" t="e">
        <f t="shared" si="9"/>
        <v>#VALUE!</v>
      </c>
      <c r="Y31" s="44"/>
      <c r="Z31" s="59">
        <f>Z30+1</f>
        <v>2</v>
      </c>
      <c r="AB31" s="49" t="str">
        <f t="shared" si="0"/>
        <v>1402</v>
      </c>
      <c r="AC31" s="50" t="s">
        <v>88</v>
      </c>
    </row>
    <row r="32" spans="1:29" ht="12.75">
      <c r="A32" s="59">
        <f t="shared" si="14"/>
        <v>14</v>
      </c>
      <c r="B32" s="72" t="str">
        <f t="shared" si="11"/>
        <v>Shelves</v>
      </c>
      <c r="C32" s="48" t="str">
        <f t="shared" si="1"/>
        <v>1403 Full height shelf narrow (0.6×0.3×1.6)</v>
      </c>
      <c r="D32" s="78">
        <v>1</v>
      </c>
      <c r="E32" s="85">
        <v>0.6</v>
      </c>
      <c r="F32" s="85">
        <v>0.3</v>
      </c>
      <c r="G32" s="85">
        <v>1.6</v>
      </c>
      <c r="H32" s="86">
        <v>6</v>
      </c>
      <c r="I32" s="86">
        <v>1</v>
      </c>
      <c r="J32" s="86">
        <v>1</v>
      </c>
      <c r="K32" s="86">
        <v>0</v>
      </c>
      <c r="L32" s="86">
        <v>0</v>
      </c>
      <c r="M32" s="86">
        <v>0</v>
      </c>
      <c r="N32" s="86" t="s">
        <v>66</v>
      </c>
      <c r="O32" s="44"/>
      <c r="P32" s="44">
        <v>1</v>
      </c>
      <c r="Q32" s="44" t="e">
        <f t="shared" si="2"/>
        <v>#VALUE!</v>
      </c>
      <c r="R32" s="49">
        <f t="shared" si="3"/>
        <v>0.18</v>
      </c>
      <c r="S32" s="49">
        <f t="shared" si="4"/>
        <v>0.18</v>
      </c>
      <c r="T32" s="49">
        <f t="shared" si="5"/>
        <v>1.0799999999999998</v>
      </c>
      <c r="U32" s="49">
        <f t="shared" si="6"/>
        <v>0</v>
      </c>
      <c r="V32" s="49">
        <f t="shared" si="7"/>
        <v>0</v>
      </c>
      <c r="W32" s="49">
        <f t="shared" si="8"/>
        <v>0</v>
      </c>
      <c r="X32" s="49" t="e">
        <f t="shared" si="9"/>
        <v>#VALUE!</v>
      </c>
      <c r="Y32" s="44"/>
      <c r="Z32" s="59">
        <f>Z31+1</f>
        <v>3</v>
      </c>
      <c r="AB32" s="49" t="str">
        <f t="shared" si="0"/>
        <v>1403</v>
      </c>
      <c r="AC32" s="50" t="s">
        <v>89</v>
      </c>
    </row>
    <row r="33" spans="1:29" ht="12.75">
      <c r="A33" s="59">
        <f t="shared" si="14"/>
        <v>14</v>
      </c>
      <c r="B33" s="72" t="str">
        <f t="shared" si="11"/>
        <v>Shelves</v>
      </c>
      <c r="C33" s="48" t="str">
        <f t="shared" si="1"/>
        <v>1404 Medium height shelf 1 (0.8×0.3×1.2)</v>
      </c>
      <c r="D33" s="78">
        <v>1</v>
      </c>
      <c r="E33" s="85">
        <v>0.8</v>
      </c>
      <c r="F33" s="85">
        <v>0.3</v>
      </c>
      <c r="G33" s="85">
        <v>1.2</v>
      </c>
      <c r="H33" s="86">
        <v>4</v>
      </c>
      <c r="I33" s="86">
        <v>1</v>
      </c>
      <c r="J33" s="86">
        <v>1</v>
      </c>
      <c r="K33" s="86">
        <v>0</v>
      </c>
      <c r="L33" s="86">
        <v>0</v>
      </c>
      <c r="M33" s="86">
        <v>0</v>
      </c>
      <c r="N33" s="86" t="s">
        <v>66</v>
      </c>
      <c r="O33" s="44"/>
      <c r="P33" s="44">
        <v>1</v>
      </c>
      <c r="Q33" s="44" t="e">
        <f t="shared" si="2"/>
        <v>#VALUE!</v>
      </c>
      <c r="R33" s="49">
        <f t="shared" si="3"/>
        <v>0.24</v>
      </c>
      <c r="S33" s="49">
        <f t="shared" si="4"/>
        <v>0.24</v>
      </c>
      <c r="T33" s="49">
        <f t="shared" si="5"/>
        <v>0.96</v>
      </c>
      <c r="U33" s="49">
        <f t="shared" si="6"/>
        <v>0</v>
      </c>
      <c r="V33" s="49">
        <f t="shared" si="7"/>
        <v>0</v>
      </c>
      <c r="W33" s="49">
        <f t="shared" si="8"/>
        <v>0</v>
      </c>
      <c r="X33" s="49" t="e">
        <f t="shared" si="9"/>
        <v>#VALUE!</v>
      </c>
      <c r="Y33" s="44"/>
      <c r="Z33" s="59">
        <f>Z32+1</f>
        <v>4</v>
      </c>
      <c r="AB33" s="49" t="str">
        <f t="shared" si="0"/>
        <v>1404</v>
      </c>
      <c r="AC33" s="50" t="s">
        <v>90</v>
      </c>
    </row>
    <row r="34" spans="1:29" ht="12.75">
      <c r="A34" s="59">
        <f t="shared" si="14"/>
        <v>14</v>
      </c>
      <c r="B34" s="72" t="str">
        <f t="shared" si="11"/>
        <v>Shelves</v>
      </c>
      <c r="C34" s="48" t="str">
        <f t="shared" si="1"/>
        <v>1405 Medium height shelf 2 (0.8×0.4×1.2)</v>
      </c>
      <c r="D34" s="78">
        <v>1</v>
      </c>
      <c r="E34" s="85">
        <v>0.8</v>
      </c>
      <c r="F34" s="85">
        <v>0.4</v>
      </c>
      <c r="G34" s="85">
        <v>1.2</v>
      </c>
      <c r="H34" s="86">
        <v>4</v>
      </c>
      <c r="I34" s="86">
        <v>1</v>
      </c>
      <c r="J34" s="86">
        <v>1</v>
      </c>
      <c r="K34" s="86">
        <v>0</v>
      </c>
      <c r="L34" s="86">
        <v>0</v>
      </c>
      <c r="M34" s="86">
        <v>0</v>
      </c>
      <c r="N34" s="86" t="s">
        <v>66</v>
      </c>
      <c r="O34" s="44"/>
      <c r="P34" s="44">
        <v>1</v>
      </c>
      <c r="Q34" s="44" t="e">
        <f t="shared" si="2"/>
        <v>#VALUE!</v>
      </c>
      <c r="R34" s="49">
        <f t="shared" si="3"/>
        <v>0.32000000000000006</v>
      </c>
      <c r="S34" s="49">
        <f t="shared" si="4"/>
        <v>0.32000000000000006</v>
      </c>
      <c r="T34" s="49">
        <f t="shared" si="5"/>
        <v>1.2800000000000002</v>
      </c>
      <c r="U34" s="49">
        <f t="shared" si="6"/>
        <v>0</v>
      </c>
      <c r="V34" s="49">
        <f t="shared" si="7"/>
        <v>0</v>
      </c>
      <c r="W34" s="49">
        <f t="shared" si="8"/>
        <v>0</v>
      </c>
      <c r="X34" s="49" t="e">
        <f t="shared" si="9"/>
        <v>#VALUE!</v>
      </c>
      <c r="Y34" s="44"/>
      <c r="Z34" s="59">
        <f>Z33+1</f>
        <v>5</v>
      </c>
      <c r="AB34" s="49" t="str">
        <f t="shared" si="0"/>
        <v>1405</v>
      </c>
      <c r="AC34" s="50" t="s">
        <v>91</v>
      </c>
    </row>
    <row r="35" spans="1:29" ht="12.75">
      <c r="A35" s="59">
        <f t="shared" si="14"/>
        <v>14</v>
      </c>
      <c r="B35" s="72" t="str">
        <f t="shared" si="11"/>
        <v>Shelves</v>
      </c>
      <c r="C35" s="48" t="str">
        <f t="shared" si="1"/>
        <v>1406 Single shelf (0.8×0.3×)</v>
      </c>
      <c r="D35" s="78">
        <v>1</v>
      </c>
      <c r="E35" s="85">
        <v>0.8</v>
      </c>
      <c r="F35" s="85">
        <v>0.3</v>
      </c>
      <c r="G35" s="85"/>
      <c r="H35" s="86">
        <v>0</v>
      </c>
      <c r="I35" s="86">
        <v>1</v>
      </c>
      <c r="J35" s="86">
        <v>1</v>
      </c>
      <c r="K35" s="86">
        <v>0</v>
      </c>
      <c r="L35" s="86">
        <v>0</v>
      </c>
      <c r="M35" s="86">
        <v>0</v>
      </c>
      <c r="N35" s="86" t="s">
        <v>66</v>
      </c>
      <c r="O35" s="44"/>
      <c r="P35" s="44">
        <v>1</v>
      </c>
      <c r="Q35" s="44" t="e">
        <f t="shared" si="2"/>
        <v>#VALUE!</v>
      </c>
      <c r="R35" s="49">
        <f t="shared" si="3"/>
        <v>0.24</v>
      </c>
      <c r="S35" s="49">
        <f t="shared" si="4"/>
        <v>0.24</v>
      </c>
      <c r="T35" s="49">
        <f t="shared" si="5"/>
        <v>0</v>
      </c>
      <c r="U35" s="49">
        <f t="shared" si="6"/>
        <v>0</v>
      </c>
      <c r="V35" s="49">
        <f t="shared" si="7"/>
        <v>0</v>
      </c>
      <c r="W35" s="49">
        <f t="shared" si="8"/>
        <v>0</v>
      </c>
      <c r="X35" s="49" t="e">
        <f t="shared" si="9"/>
        <v>#VALUE!</v>
      </c>
      <c r="Y35" s="44"/>
      <c r="Z35" s="59">
        <f>Z34+1</f>
        <v>6</v>
      </c>
      <c r="AB35" s="49" t="str">
        <f t="shared" si="0"/>
        <v>1406</v>
      </c>
      <c r="AC35" s="49" t="s">
        <v>64</v>
      </c>
    </row>
    <row r="36" spans="1:29" ht="12.75">
      <c r="A36" s="59">
        <f t="shared" si="14"/>
        <v>14</v>
      </c>
      <c r="B36" s="72" t="str">
        <f t="shared" si="11"/>
        <v>Shelves</v>
      </c>
      <c r="C36" s="48" t="str">
        <f t="shared" si="1"/>
        <v>1409 Custom shelf (&lt;enter&gt;×&lt;enter&gt;×&lt;enter&gt;)</v>
      </c>
      <c r="D36" s="78">
        <v>1</v>
      </c>
      <c r="E36" s="85" t="s">
        <v>66</v>
      </c>
      <c r="F36" s="85" t="s">
        <v>66</v>
      </c>
      <c r="G36" s="85" t="s">
        <v>66</v>
      </c>
      <c r="H36" s="85" t="s">
        <v>66</v>
      </c>
      <c r="I36" s="86">
        <v>1</v>
      </c>
      <c r="J36" s="86">
        <v>1</v>
      </c>
      <c r="K36" s="86">
        <v>0</v>
      </c>
      <c r="L36" s="86">
        <v>0</v>
      </c>
      <c r="M36" s="86">
        <v>0</v>
      </c>
      <c r="N36" s="86" t="s">
        <v>66</v>
      </c>
      <c r="O36" s="44"/>
      <c r="P36" s="44">
        <v>1</v>
      </c>
      <c r="Q36" s="44" t="e">
        <f t="shared" si="2"/>
        <v>#VALUE!</v>
      </c>
      <c r="R36" s="49" t="e">
        <f t="shared" si="3"/>
        <v>#VALUE!</v>
      </c>
      <c r="S36" s="49" t="e">
        <f t="shared" si="4"/>
        <v>#VALUE!</v>
      </c>
      <c r="T36" s="49" t="e">
        <f t="shared" si="5"/>
        <v>#VALUE!</v>
      </c>
      <c r="U36" s="49" t="e">
        <f t="shared" si="6"/>
        <v>#VALUE!</v>
      </c>
      <c r="V36" s="49" t="e">
        <f t="shared" si="7"/>
        <v>#VALUE!</v>
      </c>
      <c r="W36" s="49">
        <f t="shared" si="8"/>
        <v>0</v>
      </c>
      <c r="X36" s="49" t="e">
        <f t="shared" si="9"/>
        <v>#VALUE!</v>
      </c>
      <c r="Y36" s="44"/>
      <c r="Z36" s="59">
        <v>9</v>
      </c>
      <c r="AB36" s="49" t="str">
        <f t="shared" si="0"/>
        <v>1409</v>
      </c>
      <c r="AC36" s="49" t="s">
        <v>65</v>
      </c>
    </row>
    <row r="37" spans="1:29" ht="12.75">
      <c r="A37" s="60">
        <f>A36+1</f>
        <v>15</v>
      </c>
      <c r="B37" s="47" t="s">
        <v>63</v>
      </c>
      <c r="C37" s="48" t="str">
        <f t="shared" si="1"/>
        <v>1501 Sofa for 1 (0.8×0.6×0.6)</v>
      </c>
      <c r="D37" s="78">
        <v>1</v>
      </c>
      <c r="E37" s="85">
        <v>0.8</v>
      </c>
      <c r="F37" s="85">
        <v>0.6</v>
      </c>
      <c r="G37" s="85">
        <v>0.6</v>
      </c>
      <c r="H37" s="86">
        <v>0</v>
      </c>
      <c r="I37" s="86">
        <v>1</v>
      </c>
      <c r="J37" s="86">
        <v>1</v>
      </c>
      <c r="K37" s="86">
        <v>1</v>
      </c>
      <c r="L37" s="86">
        <v>1</v>
      </c>
      <c r="M37" s="86">
        <v>0</v>
      </c>
      <c r="N37" s="86"/>
      <c r="O37" s="44"/>
      <c r="P37" s="44"/>
      <c r="Q37" s="44">
        <f t="shared" si="2"/>
        <v>2.16</v>
      </c>
      <c r="R37" s="49">
        <f t="shared" si="3"/>
        <v>0.48</v>
      </c>
      <c r="S37" s="49">
        <f t="shared" si="4"/>
        <v>0.48</v>
      </c>
      <c r="T37" s="49">
        <f t="shared" si="5"/>
        <v>0</v>
      </c>
      <c r="U37" s="49">
        <f t="shared" si="6"/>
        <v>1.2</v>
      </c>
      <c r="V37" s="49">
        <f t="shared" si="7"/>
        <v>0</v>
      </c>
      <c r="W37" s="49">
        <f t="shared" si="8"/>
        <v>0</v>
      </c>
      <c r="X37" s="49">
        <f t="shared" si="9"/>
        <v>0</v>
      </c>
      <c r="Y37" s="44"/>
      <c r="Z37" s="59">
        <v>1</v>
      </c>
      <c r="AB37" s="49" t="str">
        <f t="shared" si="0"/>
        <v>1501</v>
      </c>
      <c r="AC37" s="49" t="s">
        <v>73</v>
      </c>
    </row>
    <row r="38" spans="1:29" ht="12.75">
      <c r="A38" s="59">
        <f aca="true" t="shared" si="15" ref="A38:A43">A37</f>
        <v>15</v>
      </c>
      <c r="B38" s="72" t="str">
        <f t="shared" si="11"/>
        <v>Sofas</v>
      </c>
      <c r="C38" s="48" t="str">
        <f t="shared" si="1"/>
        <v>1502 Sofa for 2 (1.2×0.6×0.6)</v>
      </c>
      <c r="D38" s="78">
        <v>1</v>
      </c>
      <c r="E38" s="85">
        <v>1.2</v>
      </c>
      <c r="F38" s="85">
        <v>0.6</v>
      </c>
      <c r="G38" s="85">
        <v>0.6</v>
      </c>
      <c r="H38" s="86">
        <v>0</v>
      </c>
      <c r="I38" s="86">
        <v>1</v>
      </c>
      <c r="J38" s="86">
        <v>1</v>
      </c>
      <c r="K38" s="86">
        <v>1</v>
      </c>
      <c r="L38" s="86">
        <v>1</v>
      </c>
      <c r="M38" s="86">
        <v>0</v>
      </c>
      <c r="N38" s="86"/>
      <c r="O38" s="44"/>
      <c r="P38" s="44"/>
      <c r="Q38" s="44">
        <f t="shared" si="2"/>
        <v>2.88</v>
      </c>
      <c r="R38" s="49">
        <f t="shared" si="3"/>
        <v>0.72</v>
      </c>
      <c r="S38" s="49">
        <f t="shared" si="4"/>
        <v>0.72</v>
      </c>
      <c r="T38" s="49">
        <f t="shared" si="5"/>
        <v>0</v>
      </c>
      <c r="U38" s="49">
        <f t="shared" si="6"/>
        <v>1.44</v>
      </c>
      <c r="V38" s="49">
        <f t="shared" si="7"/>
        <v>0</v>
      </c>
      <c r="W38" s="49">
        <f t="shared" si="8"/>
        <v>0</v>
      </c>
      <c r="X38" s="49">
        <f t="shared" si="9"/>
        <v>0</v>
      </c>
      <c r="Y38" s="44"/>
      <c r="Z38" s="59">
        <f>Z37+1</f>
        <v>2</v>
      </c>
      <c r="AB38" s="49" t="str">
        <f aca="true" t="shared" si="16" ref="AB38:AB56">A38&amp;TEXT(Z38,"00")</f>
        <v>1502</v>
      </c>
      <c r="AC38" s="49" t="s">
        <v>74</v>
      </c>
    </row>
    <row r="39" spans="1:29" ht="12.75">
      <c r="A39" s="59">
        <f t="shared" si="15"/>
        <v>15</v>
      </c>
      <c r="B39" s="72" t="str">
        <f t="shared" si="11"/>
        <v>Sofas</v>
      </c>
      <c r="C39" s="48" t="str">
        <f t="shared" si="1"/>
        <v>1503 Sofa for 3 (1.8×0.6×0.6)</v>
      </c>
      <c r="D39" s="78">
        <v>1</v>
      </c>
      <c r="E39" s="85">
        <v>1.8</v>
      </c>
      <c r="F39" s="85">
        <v>0.6</v>
      </c>
      <c r="G39" s="85">
        <v>0.6</v>
      </c>
      <c r="H39" s="86">
        <v>0</v>
      </c>
      <c r="I39" s="86">
        <v>1</v>
      </c>
      <c r="J39" s="86">
        <v>1</v>
      </c>
      <c r="K39" s="86">
        <v>1</v>
      </c>
      <c r="L39" s="86">
        <v>1</v>
      </c>
      <c r="M39" s="86">
        <v>0</v>
      </c>
      <c r="N39" s="86"/>
      <c r="O39" s="44"/>
      <c r="P39" s="44"/>
      <c r="Q39" s="44">
        <f t="shared" si="2"/>
        <v>3.96</v>
      </c>
      <c r="R39" s="49">
        <f t="shared" si="3"/>
        <v>1.08</v>
      </c>
      <c r="S39" s="49">
        <f t="shared" si="4"/>
        <v>1.08</v>
      </c>
      <c r="T39" s="49">
        <f t="shared" si="5"/>
        <v>0</v>
      </c>
      <c r="U39" s="49">
        <f t="shared" si="6"/>
        <v>1.8</v>
      </c>
      <c r="V39" s="49">
        <f t="shared" si="7"/>
        <v>0</v>
      </c>
      <c r="W39" s="49">
        <f t="shared" si="8"/>
        <v>0</v>
      </c>
      <c r="X39" s="49">
        <f t="shared" si="9"/>
        <v>0</v>
      </c>
      <c r="Y39" s="44"/>
      <c r="Z39" s="59">
        <f>Z38+1</f>
        <v>3</v>
      </c>
      <c r="AB39" s="49" t="str">
        <f t="shared" si="16"/>
        <v>1503</v>
      </c>
      <c r="AC39" s="49" t="s">
        <v>75</v>
      </c>
    </row>
    <row r="40" spans="1:29" ht="12.75">
      <c r="A40" s="59">
        <f t="shared" si="15"/>
        <v>15</v>
      </c>
      <c r="B40" s="72" t="str">
        <f t="shared" si="11"/>
        <v>Sofas</v>
      </c>
      <c r="C40" s="48" t="str">
        <f t="shared" si="1"/>
        <v>1504 Sofa for 4 (2.4×0.6×0.6)</v>
      </c>
      <c r="D40" s="78">
        <v>1</v>
      </c>
      <c r="E40" s="85">
        <v>2.4</v>
      </c>
      <c r="F40" s="85">
        <v>0.6</v>
      </c>
      <c r="G40" s="85">
        <v>0.6</v>
      </c>
      <c r="H40" s="86">
        <v>0</v>
      </c>
      <c r="I40" s="86">
        <v>1</v>
      </c>
      <c r="J40" s="86">
        <v>1</v>
      </c>
      <c r="K40" s="86">
        <v>1</v>
      </c>
      <c r="L40" s="86">
        <v>1</v>
      </c>
      <c r="M40" s="86">
        <v>0</v>
      </c>
      <c r="N40" s="86"/>
      <c r="O40" s="44"/>
      <c r="P40" s="44"/>
      <c r="Q40" s="44">
        <f t="shared" si="2"/>
        <v>5.04</v>
      </c>
      <c r="R40" s="49">
        <f t="shared" si="3"/>
        <v>1.44</v>
      </c>
      <c r="S40" s="49">
        <f t="shared" si="4"/>
        <v>1.44</v>
      </c>
      <c r="T40" s="49">
        <f t="shared" si="5"/>
        <v>0</v>
      </c>
      <c r="U40" s="49">
        <f t="shared" si="6"/>
        <v>2.16</v>
      </c>
      <c r="V40" s="49">
        <f t="shared" si="7"/>
        <v>0</v>
      </c>
      <c r="W40" s="49">
        <f t="shared" si="8"/>
        <v>0</v>
      </c>
      <c r="X40" s="49">
        <f t="shared" si="9"/>
        <v>0</v>
      </c>
      <c r="Y40" s="44"/>
      <c r="Z40" s="59">
        <f>Z39+1</f>
        <v>4</v>
      </c>
      <c r="AB40" s="49" t="str">
        <f t="shared" si="16"/>
        <v>1504</v>
      </c>
      <c r="AC40" s="49" t="s">
        <v>76</v>
      </c>
    </row>
    <row r="41" spans="1:29" ht="12.75">
      <c r="A41" s="59">
        <f t="shared" si="15"/>
        <v>15</v>
      </c>
      <c r="B41" s="72" t="str">
        <f t="shared" si="11"/>
        <v>Sofas</v>
      </c>
      <c r="C41" s="48" t="str">
        <f t="shared" si="1"/>
        <v>1505 Sofa for 5 (3×0.6×0.6)</v>
      </c>
      <c r="D41" s="78">
        <v>1</v>
      </c>
      <c r="E41" s="85">
        <v>3</v>
      </c>
      <c r="F41" s="85">
        <v>0.6</v>
      </c>
      <c r="G41" s="85">
        <v>0.6</v>
      </c>
      <c r="H41" s="86">
        <v>0</v>
      </c>
      <c r="I41" s="86">
        <v>1</v>
      </c>
      <c r="J41" s="86">
        <v>1</v>
      </c>
      <c r="K41" s="86">
        <v>1</v>
      </c>
      <c r="L41" s="86">
        <v>1</v>
      </c>
      <c r="M41" s="86">
        <v>0</v>
      </c>
      <c r="N41" s="86"/>
      <c r="O41" s="44"/>
      <c r="P41" s="44"/>
      <c r="Q41" s="44">
        <f t="shared" si="2"/>
        <v>6.119999999999999</v>
      </c>
      <c r="R41" s="49">
        <f t="shared" si="3"/>
        <v>1.7999999999999998</v>
      </c>
      <c r="S41" s="49">
        <f t="shared" si="4"/>
        <v>1.7999999999999998</v>
      </c>
      <c r="T41" s="49">
        <f t="shared" si="5"/>
        <v>0</v>
      </c>
      <c r="U41" s="49">
        <f t="shared" si="6"/>
        <v>2.5199999999999996</v>
      </c>
      <c r="V41" s="49">
        <f t="shared" si="7"/>
        <v>0</v>
      </c>
      <c r="W41" s="49">
        <f t="shared" si="8"/>
        <v>0</v>
      </c>
      <c r="X41" s="49">
        <f t="shared" si="9"/>
        <v>0</v>
      </c>
      <c r="Y41" s="44"/>
      <c r="Z41" s="59">
        <f>Z40+1</f>
        <v>5</v>
      </c>
      <c r="AB41" s="49" t="str">
        <f t="shared" si="16"/>
        <v>1505</v>
      </c>
      <c r="AC41" s="49" t="s">
        <v>77</v>
      </c>
    </row>
    <row r="42" spans="1:29" ht="12.75">
      <c r="A42" s="59">
        <f t="shared" si="15"/>
        <v>15</v>
      </c>
      <c r="B42" s="72" t="str">
        <f t="shared" si="11"/>
        <v>Sofas</v>
      </c>
      <c r="C42" s="48" t="str">
        <f t="shared" si="1"/>
        <v>1506 Sofa for 6 (3.6×0.6×0.6)</v>
      </c>
      <c r="D42" s="78">
        <v>1</v>
      </c>
      <c r="E42" s="85">
        <v>3.6</v>
      </c>
      <c r="F42" s="85">
        <v>0.6</v>
      </c>
      <c r="G42" s="85">
        <v>0.6</v>
      </c>
      <c r="H42" s="86">
        <v>0</v>
      </c>
      <c r="I42" s="86">
        <v>1</v>
      </c>
      <c r="J42" s="86">
        <v>1</v>
      </c>
      <c r="K42" s="86">
        <v>1</v>
      </c>
      <c r="L42" s="86">
        <v>1</v>
      </c>
      <c r="M42" s="86">
        <v>0</v>
      </c>
      <c r="N42" s="86"/>
      <c r="O42" s="44"/>
      <c r="P42" s="44"/>
      <c r="Q42" s="44">
        <f t="shared" si="2"/>
        <v>7.2</v>
      </c>
      <c r="R42" s="49">
        <f t="shared" si="3"/>
        <v>2.16</v>
      </c>
      <c r="S42" s="49">
        <f t="shared" si="4"/>
        <v>2.16</v>
      </c>
      <c r="T42" s="49">
        <f t="shared" si="5"/>
        <v>0</v>
      </c>
      <c r="U42" s="49">
        <f t="shared" si="6"/>
        <v>2.88</v>
      </c>
      <c r="V42" s="49">
        <f t="shared" si="7"/>
        <v>0</v>
      </c>
      <c r="W42" s="49">
        <f t="shared" si="8"/>
        <v>0</v>
      </c>
      <c r="X42" s="49">
        <f t="shared" si="9"/>
        <v>0</v>
      </c>
      <c r="Y42" s="44"/>
      <c r="Z42" s="59">
        <f>Z41+1</f>
        <v>6</v>
      </c>
      <c r="AB42" s="49" t="str">
        <f t="shared" si="16"/>
        <v>1506</v>
      </c>
      <c r="AC42" s="49" t="s">
        <v>78</v>
      </c>
    </row>
    <row r="43" spans="1:29" ht="12.75">
      <c r="A43" s="59">
        <f t="shared" si="15"/>
        <v>15</v>
      </c>
      <c r="B43" s="72" t="str">
        <f t="shared" si="11"/>
        <v>Sofas</v>
      </c>
      <c r="C43" s="48" t="str">
        <f t="shared" si="1"/>
        <v>1509 Custom sofa (&lt;enter&gt;×&lt;enter&gt;×&lt;enter&gt;)</v>
      </c>
      <c r="D43" s="78">
        <v>1</v>
      </c>
      <c r="E43" s="85" t="s">
        <v>66</v>
      </c>
      <c r="F43" s="85" t="s">
        <v>66</v>
      </c>
      <c r="G43" s="85" t="s">
        <v>66</v>
      </c>
      <c r="H43" s="86">
        <v>0</v>
      </c>
      <c r="I43" s="86">
        <v>1</v>
      </c>
      <c r="J43" s="86">
        <v>1</v>
      </c>
      <c r="K43" s="86">
        <v>1</v>
      </c>
      <c r="L43" s="86">
        <v>1</v>
      </c>
      <c r="M43" s="86">
        <v>0</v>
      </c>
      <c r="N43" s="86"/>
      <c r="O43" s="44"/>
      <c r="P43" s="44"/>
      <c r="Q43" s="44" t="e">
        <f t="shared" si="2"/>
        <v>#VALUE!</v>
      </c>
      <c r="R43" s="49" t="e">
        <f t="shared" si="3"/>
        <v>#VALUE!</v>
      </c>
      <c r="S43" s="49" t="e">
        <f t="shared" si="4"/>
        <v>#VALUE!</v>
      </c>
      <c r="T43" s="49" t="e">
        <f t="shared" si="5"/>
        <v>#VALUE!</v>
      </c>
      <c r="U43" s="49" t="e">
        <f t="shared" si="6"/>
        <v>#VALUE!</v>
      </c>
      <c r="V43" s="49">
        <f t="shared" si="7"/>
        <v>0</v>
      </c>
      <c r="W43" s="49">
        <f t="shared" si="8"/>
        <v>0</v>
      </c>
      <c r="X43" s="49" t="e">
        <f t="shared" si="9"/>
        <v>#VALUE!</v>
      </c>
      <c r="Y43" s="44"/>
      <c r="Z43" s="59">
        <v>9</v>
      </c>
      <c r="AB43" s="49" t="str">
        <f t="shared" si="16"/>
        <v>1509</v>
      </c>
      <c r="AC43" s="50" t="s">
        <v>84</v>
      </c>
    </row>
    <row r="44" spans="1:29" ht="12.75">
      <c r="A44" s="60">
        <f>A43+1</f>
        <v>16</v>
      </c>
      <c r="B44" s="47" t="s">
        <v>34</v>
      </c>
      <c r="C44" s="48" t="str">
        <f t="shared" si="1"/>
        <v>1601 Dining table big (1.6×0.8×0)</v>
      </c>
      <c r="D44" s="78">
        <v>1</v>
      </c>
      <c r="E44" s="85">
        <v>1.6</v>
      </c>
      <c r="F44" s="85">
        <v>0.8</v>
      </c>
      <c r="G44" s="86">
        <v>0</v>
      </c>
      <c r="H44" s="86">
        <v>0</v>
      </c>
      <c r="I44" s="86">
        <v>1</v>
      </c>
      <c r="J44" s="86">
        <v>1</v>
      </c>
      <c r="K44" s="86">
        <v>0</v>
      </c>
      <c r="L44" s="86">
        <v>0</v>
      </c>
      <c r="M44" s="86">
        <v>0</v>
      </c>
      <c r="N44" s="86"/>
      <c r="O44" s="44"/>
      <c r="P44" s="44"/>
      <c r="Q44" s="44">
        <f t="shared" si="2"/>
        <v>2.5600000000000005</v>
      </c>
      <c r="R44" s="49">
        <f t="shared" si="3"/>
        <v>1.2800000000000002</v>
      </c>
      <c r="S44" s="49">
        <f t="shared" si="4"/>
        <v>1.2800000000000002</v>
      </c>
      <c r="T44" s="49">
        <f t="shared" si="5"/>
        <v>0</v>
      </c>
      <c r="U44" s="49">
        <f t="shared" si="6"/>
        <v>0</v>
      </c>
      <c r="V44" s="49">
        <f t="shared" si="7"/>
        <v>0</v>
      </c>
      <c r="W44" s="49">
        <f t="shared" si="8"/>
        <v>0</v>
      </c>
      <c r="X44" s="49">
        <f t="shared" si="9"/>
        <v>0</v>
      </c>
      <c r="Y44" s="44"/>
      <c r="Z44" s="59">
        <v>1</v>
      </c>
      <c r="AB44" s="49" t="str">
        <f t="shared" si="16"/>
        <v>1601</v>
      </c>
      <c r="AC44" s="49" t="s">
        <v>67</v>
      </c>
    </row>
    <row r="45" spans="1:29" ht="12.75">
      <c r="A45" s="59">
        <f>A44</f>
        <v>16</v>
      </c>
      <c r="B45" s="72" t="str">
        <f t="shared" si="11"/>
        <v>Tables</v>
      </c>
      <c r="C45" s="48" t="str">
        <f t="shared" si="1"/>
        <v>1602 Dining table small (1.2×0.8×0)</v>
      </c>
      <c r="D45" s="78">
        <v>1</v>
      </c>
      <c r="E45" s="85">
        <v>1.2</v>
      </c>
      <c r="F45" s="85">
        <v>0.8</v>
      </c>
      <c r="G45" s="86">
        <v>0</v>
      </c>
      <c r="H45" s="86">
        <v>0</v>
      </c>
      <c r="I45" s="86">
        <v>1</v>
      </c>
      <c r="J45" s="86">
        <v>1</v>
      </c>
      <c r="K45" s="86">
        <v>0</v>
      </c>
      <c r="L45" s="86">
        <v>0</v>
      </c>
      <c r="M45" s="86">
        <v>0</v>
      </c>
      <c r="N45" s="86"/>
      <c r="O45" s="44"/>
      <c r="P45" s="44"/>
      <c r="Q45" s="44">
        <f t="shared" si="2"/>
        <v>1.92</v>
      </c>
      <c r="R45" s="49">
        <f t="shared" si="3"/>
        <v>0.96</v>
      </c>
      <c r="S45" s="49">
        <f t="shared" si="4"/>
        <v>0.96</v>
      </c>
      <c r="T45" s="49">
        <f t="shared" si="5"/>
        <v>0</v>
      </c>
      <c r="U45" s="49">
        <f t="shared" si="6"/>
        <v>0</v>
      </c>
      <c r="V45" s="49">
        <f t="shared" si="7"/>
        <v>0</v>
      </c>
      <c r="W45" s="49">
        <f t="shared" si="8"/>
        <v>0</v>
      </c>
      <c r="X45" s="49">
        <f t="shared" si="9"/>
        <v>0</v>
      </c>
      <c r="Y45" s="44"/>
      <c r="Z45" s="59">
        <f>Z44+1</f>
        <v>2</v>
      </c>
      <c r="AB45" s="49" t="str">
        <f t="shared" si="16"/>
        <v>1602</v>
      </c>
      <c r="AC45" s="49" t="s">
        <v>68</v>
      </c>
    </row>
    <row r="46" spans="1:29" ht="12.75">
      <c r="A46" s="59">
        <f>A45</f>
        <v>16</v>
      </c>
      <c r="B46" s="72" t="str">
        <f t="shared" si="11"/>
        <v>Tables</v>
      </c>
      <c r="C46" s="48" t="str">
        <f t="shared" si="1"/>
        <v>1603 TV table (0.8×0.8×0.4)</v>
      </c>
      <c r="D46" s="78">
        <v>1</v>
      </c>
      <c r="E46" s="85">
        <v>0.8</v>
      </c>
      <c r="F46" s="85">
        <v>0.8</v>
      </c>
      <c r="G46" s="85">
        <v>0.4</v>
      </c>
      <c r="H46" s="86">
        <v>1</v>
      </c>
      <c r="I46" s="86">
        <v>1</v>
      </c>
      <c r="J46" s="86">
        <v>1</v>
      </c>
      <c r="K46" s="86">
        <v>0</v>
      </c>
      <c r="L46" s="86">
        <v>0</v>
      </c>
      <c r="M46" s="86">
        <v>0</v>
      </c>
      <c r="N46" s="86"/>
      <c r="O46" s="44"/>
      <c r="P46" s="44"/>
      <c r="Q46" s="44">
        <f t="shared" si="2"/>
        <v>1.9200000000000004</v>
      </c>
      <c r="R46" s="49">
        <f t="shared" si="3"/>
        <v>0.6400000000000001</v>
      </c>
      <c r="S46" s="49">
        <f t="shared" si="4"/>
        <v>0.6400000000000001</v>
      </c>
      <c r="T46" s="49">
        <f t="shared" si="5"/>
        <v>0.6400000000000001</v>
      </c>
      <c r="U46" s="49">
        <f t="shared" si="6"/>
        <v>0</v>
      </c>
      <c r="V46" s="49">
        <f t="shared" si="7"/>
        <v>0</v>
      </c>
      <c r="W46" s="49">
        <f t="shared" si="8"/>
        <v>0</v>
      </c>
      <c r="X46" s="49">
        <f t="shared" si="9"/>
        <v>0</v>
      </c>
      <c r="Y46" s="44"/>
      <c r="Z46" s="59">
        <f>Z45+1</f>
        <v>3</v>
      </c>
      <c r="AB46" s="49" t="str">
        <f t="shared" si="16"/>
        <v>1603</v>
      </c>
      <c r="AC46" s="49" t="s">
        <v>69</v>
      </c>
    </row>
    <row r="47" spans="1:29" ht="12.75">
      <c r="A47" s="59">
        <f>A46</f>
        <v>16</v>
      </c>
      <c r="B47" s="72" t="str">
        <f t="shared" si="11"/>
        <v>Tables</v>
      </c>
      <c r="C47" s="48" t="str">
        <f t="shared" si="1"/>
        <v>1604 Night table (0.4×0.4×0.4)</v>
      </c>
      <c r="D47" s="78">
        <v>1</v>
      </c>
      <c r="E47" s="85">
        <v>0.4</v>
      </c>
      <c r="F47" s="85">
        <v>0.4</v>
      </c>
      <c r="G47" s="85">
        <v>0.4</v>
      </c>
      <c r="H47" s="86">
        <v>1</v>
      </c>
      <c r="I47" s="86">
        <v>1</v>
      </c>
      <c r="J47" s="86">
        <v>1</v>
      </c>
      <c r="K47" s="86">
        <v>0</v>
      </c>
      <c r="L47" s="86">
        <v>0</v>
      </c>
      <c r="M47" s="86">
        <v>0</v>
      </c>
      <c r="N47" s="86"/>
      <c r="O47" s="44"/>
      <c r="P47" s="44"/>
      <c r="Q47" s="44">
        <f t="shared" si="2"/>
        <v>0.4800000000000001</v>
      </c>
      <c r="R47" s="49">
        <f t="shared" si="3"/>
        <v>0.16000000000000003</v>
      </c>
      <c r="S47" s="49">
        <f t="shared" si="4"/>
        <v>0.16000000000000003</v>
      </c>
      <c r="T47" s="49">
        <f t="shared" si="5"/>
        <v>0.16000000000000003</v>
      </c>
      <c r="U47" s="49">
        <f t="shared" si="6"/>
        <v>0</v>
      </c>
      <c r="V47" s="49">
        <f t="shared" si="7"/>
        <v>0</v>
      </c>
      <c r="W47" s="49">
        <f t="shared" si="8"/>
        <v>0</v>
      </c>
      <c r="X47" s="49">
        <f t="shared" si="9"/>
        <v>0</v>
      </c>
      <c r="Y47" s="44"/>
      <c r="Z47" s="59">
        <f>Z46+1</f>
        <v>4</v>
      </c>
      <c r="AB47" s="49" t="str">
        <f t="shared" si="16"/>
        <v>1604</v>
      </c>
      <c r="AC47" s="49" t="s">
        <v>70</v>
      </c>
    </row>
    <row r="48" spans="1:29" ht="12.75">
      <c r="A48" s="59">
        <f>A47</f>
        <v>16</v>
      </c>
      <c r="B48" s="72" t="str">
        <f t="shared" si="11"/>
        <v>Tables</v>
      </c>
      <c r="C48" s="48" t="str">
        <f t="shared" si="1"/>
        <v>1605 Kitchen sink (1.2×0.6×0)</v>
      </c>
      <c r="D48" s="78">
        <v>1</v>
      </c>
      <c r="E48" s="85">
        <v>1.2</v>
      </c>
      <c r="F48" s="85">
        <v>0.6</v>
      </c>
      <c r="G48" s="86">
        <v>0</v>
      </c>
      <c r="H48" s="86">
        <v>0</v>
      </c>
      <c r="I48" s="86">
        <v>1</v>
      </c>
      <c r="J48" s="86">
        <v>1</v>
      </c>
      <c r="K48" s="86">
        <v>0</v>
      </c>
      <c r="L48" s="86">
        <v>0</v>
      </c>
      <c r="M48" s="86">
        <v>0</v>
      </c>
      <c r="N48" s="86"/>
      <c r="O48" s="44"/>
      <c r="P48" s="44"/>
      <c r="Q48" s="44">
        <f t="shared" si="2"/>
        <v>1.44</v>
      </c>
      <c r="R48" s="49">
        <f t="shared" si="3"/>
        <v>0.72</v>
      </c>
      <c r="S48" s="49">
        <f t="shared" si="4"/>
        <v>0.72</v>
      </c>
      <c r="T48" s="49">
        <f t="shared" si="5"/>
        <v>0</v>
      </c>
      <c r="U48" s="49">
        <f t="shared" si="6"/>
        <v>0</v>
      </c>
      <c r="V48" s="49">
        <f t="shared" si="7"/>
        <v>0</v>
      </c>
      <c r="W48" s="49">
        <f t="shared" si="8"/>
        <v>0</v>
      </c>
      <c r="X48" s="49">
        <f t="shared" si="9"/>
        <v>0</v>
      </c>
      <c r="Y48" s="44"/>
      <c r="Z48" s="59">
        <f>Z47+1</f>
        <v>5</v>
      </c>
      <c r="AB48" s="49" t="str">
        <f t="shared" si="16"/>
        <v>1605</v>
      </c>
      <c r="AC48" s="50" t="s">
        <v>86</v>
      </c>
    </row>
    <row r="49" spans="1:29" ht="12.75">
      <c r="A49" s="59">
        <f>A48</f>
        <v>16</v>
      </c>
      <c r="B49" s="72" t="str">
        <f t="shared" si="11"/>
        <v>Tables</v>
      </c>
      <c r="C49" s="48" t="str">
        <f t="shared" si="1"/>
        <v>1609 Custom table (&lt;enter&gt;×&lt;enter&gt;×&lt;enter&gt;)</v>
      </c>
      <c r="D49" s="78">
        <v>1</v>
      </c>
      <c r="E49" s="85" t="s">
        <v>66</v>
      </c>
      <c r="F49" s="85" t="s">
        <v>66</v>
      </c>
      <c r="G49" s="85" t="s">
        <v>66</v>
      </c>
      <c r="H49" s="85" t="s">
        <v>66</v>
      </c>
      <c r="I49" s="86">
        <v>1</v>
      </c>
      <c r="J49" s="86">
        <v>1</v>
      </c>
      <c r="K49" s="86">
        <v>0</v>
      </c>
      <c r="L49" s="86">
        <v>0</v>
      </c>
      <c r="M49" s="86">
        <v>0</v>
      </c>
      <c r="N49" s="86"/>
      <c r="O49" s="44"/>
      <c r="P49" s="44"/>
      <c r="Q49" s="44" t="e">
        <f t="shared" si="2"/>
        <v>#VALUE!</v>
      </c>
      <c r="R49" s="49" t="e">
        <f t="shared" si="3"/>
        <v>#VALUE!</v>
      </c>
      <c r="S49" s="49" t="e">
        <f t="shared" si="4"/>
        <v>#VALUE!</v>
      </c>
      <c r="T49" s="49" t="e">
        <f t="shared" si="5"/>
        <v>#VALUE!</v>
      </c>
      <c r="U49" s="49" t="e">
        <f t="shared" si="6"/>
        <v>#VALUE!</v>
      </c>
      <c r="V49" s="49">
        <f t="shared" si="7"/>
        <v>0</v>
      </c>
      <c r="W49" s="49">
        <f t="shared" si="8"/>
        <v>0</v>
      </c>
      <c r="X49" s="49" t="e">
        <f t="shared" si="9"/>
        <v>#VALUE!</v>
      </c>
      <c r="Y49" s="44"/>
      <c r="Z49" s="59">
        <v>9</v>
      </c>
      <c r="AB49" s="49" t="str">
        <f t="shared" si="16"/>
        <v>1609</v>
      </c>
      <c r="AC49" s="50" t="s">
        <v>82</v>
      </c>
    </row>
    <row r="50" spans="1:29" ht="12.75">
      <c r="A50" s="60">
        <f>A49+1</f>
        <v>17</v>
      </c>
      <c r="B50" s="47" t="s">
        <v>99</v>
      </c>
      <c r="C50" s="48" t="str">
        <f t="shared" si="1"/>
        <v>1701 Bed (2.1×0.8×0.25)</v>
      </c>
      <c r="D50" s="78">
        <v>1</v>
      </c>
      <c r="E50" s="85">
        <v>2.1</v>
      </c>
      <c r="F50" s="85">
        <v>0.8</v>
      </c>
      <c r="G50" s="86">
        <v>0.25</v>
      </c>
      <c r="H50" s="86">
        <v>0</v>
      </c>
      <c r="I50" s="86">
        <v>1</v>
      </c>
      <c r="J50" s="86">
        <v>1</v>
      </c>
      <c r="K50" s="86">
        <v>1</v>
      </c>
      <c r="L50" s="86">
        <v>1</v>
      </c>
      <c r="M50" s="86">
        <v>0</v>
      </c>
      <c r="N50" s="86"/>
      <c r="O50" s="44"/>
      <c r="P50" s="44"/>
      <c r="Q50" s="44">
        <f t="shared" si="2"/>
        <v>4.285</v>
      </c>
      <c r="R50" s="49">
        <f t="shared" si="3"/>
        <v>1.6800000000000002</v>
      </c>
      <c r="S50" s="49">
        <f t="shared" si="4"/>
        <v>1.6800000000000002</v>
      </c>
      <c r="T50" s="49">
        <f t="shared" si="5"/>
        <v>0</v>
      </c>
      <c r="U50" s="49">
        <f t="shared" si="6"/>
        <v>0.925</v>
      </c>
      <c r="V50" s="49">
        <f t="shared" si="7"/>
        <v>0</v>
      </c>
      <c r="W50" s="49">
        <f t="shared" si="8"/>
        <v>0</v>
      </c>
      <c r="X50" s="49">
        <f t="shared" si="9"/>
        <v>0</v>
      </c>
      <c r="Y50" s="44"/>
      <c r="Z50" s="59">
        <v>1</v>
      </c>
      <c r="AB50" s="49" t="str">
        <f t="shared" si="16"/>
        <v>1701</v>
      </c>
      <c r="AC50" s="50" t="s">
        <v>136</v>
      </c>
    </row>
    <row r="51" spans="1:29" ht="12.75">
      <c r="A51" s="59">
        <f aca="true" t="shared" si="17" ref="A51:A56">A50</f>
        <v>17</v>
      </c>
      <c r="B51" s="72" t="str">
        <f t="shared" si="11"/>
        <v>Other</v>
      </c>
      <c r="C51" s="48" t="str">
        <f t="shared" si="1"/>
        <v>1702 WC seat (0.4×0.6×0.5)</v>
      </c>
      <c r="D51" s="78">
        <v>1</v>
      </c>
      <c r="E51" s="85">
        <v>0.4</v>
      </c>
      <c r="F51" s="85">
        <v>0.6</v>
      </c>
      <c r="G51" s="86">
        <v>0.5</v>
      </c>
      <c r="H51" s="86">
        <v>0</v>
      </c>
      <c r="I51" s="86">
        <v>0</v>
      </c>
      <c r="J51" s="86">
        <v>1</v>
      </c>
      <c r="K51" s="86">
        <v>1</v>
      </c>
      <c r="L51" s="86">
        <v>1</v>
      </c>
      <c r="M51" s="86">
        <v>1</v>
      </c>
      <c r="N51" s="86"/>
      <c r="O51" s="44"/>
      <c r="P51" s="44"/>
      <c r="Q51" s="44">
        <f>SUM(R51:X51)</f>
        <v>1.24</v>
      </c>
      <c r="R51" s="49">
        <f>E51*F51</f>
        <v>0.24</v>
      </c>
      <c r="S51" s="49">
        <f>(I51+J51-1)*E51*F51</f>
        <v>0</v>
      </c>
      <c r="T51" s="49">
        <f>H51*E51*F51</f>
        <v>0</v>
      </c>
      <c r="U51" s="49">
        <f>IF(P51&lt;2,((L51+M51)*E51*G51+2*F51*G51*K51),0)</f>
        <v>1</v>
      </c>
      <c r="V51" s="49">
        <f>IF(P51&gt;0,((L51+M51)*E51*G51+2*F51*G51*K51),0)</f>
        <v>0</v>
      </c>
      <c r="W51" s="49">
        <f>IF(P51=3,F51*G51,0)</f>
        <v>0</v>
      </c>
      <c r="X51" s="49">
        <f>H51*N51*E51*2*IF(P51=2,0.6,0.25)</f>
        <v>0</v>
      </c>
      <c r="Y51" s="44"/>
      <c r="Z51" s="59">
        <f>Z50+1</f>
        <v>2</v>
      </c>
      <c r="AB51" s="49" t="str">
        <f t="shared" si="16"/>
        <v>1702</v>
      </c>
      <c r="AC51" s="50" t="s">
        <v>202</v>
      </c>
    </row>
    <row r="52" spans="1:29" ht="12.75">
      <c r="A52" s="59">
        <f t="shared" si="17"/>
        <v>17</v>
      </c>
      <c r="B52" s="72" t="str">
        <f>B51</f>
        <v>Other</v>
      </c>
      <c r="C52" s="48" t="str">
        <f t="shared" si="1"/>
        <v>1703 Washbasin (0.4×0.35×0.2)</v>
      </c>
      <c r="D52" s="78">
        <v>1</v>
      </c>
      <c r="E52" s="85">
        <v>0.4</v>
      </c>
      <c r="F52" s="85">
        <v>0.35</v>
      </c>
      <c r="G52" s="86">
        <v>0.2</v>
      </c>
      <c r="H52" s="86">
        <v>0</v>
      </c>
      <c r="I52" s="86">
        <v>1</v>
      </c>
      <c r="J52" s="86">
        <v>1</v>
      </c>
      <c r="K52" s="86">
        <v>1</v>
      </c>
      <c r="L52" s="86">
        <v>1</v>
      </c>
      <c r="M52" s="86">
        <v>1</v>
      </c>
      <c r="N52" s="86"/>
      <c r="O52" s="44"/>
      <c r="P52" s="44"/>
      <c r="Q52" s="44">
        <f>SUM(R52:X52)</f>
        <v>0.5800000000000001</v>
      </c>
      <c r="R52" s="49">
        <f>E52*F52</f>
        <v>0.13999999999999999</v>
      </c>
      <c r="S52" s="49">
        <f>(I52+J52-1)*E52*F52</f>
        <v>0.13999999999999999</v>
      </c>
      <c r="T52" s="49">
        <f>H52*E52*F52</f>
        <v>0</v>
      </c>
      <c r="U52" s="49">
        <f>IF(P52&lt;2,((L52+M52)*E52*G52+2*F52*G52*K52),0)</f>
        <v>0.30000000000000004</v>
      </c>
      <c r="V52" s="49">
        <f>IF(P52&gt;0,((L52+M52)*E52*G52+2*F52*G52*K52),0)</f>
        <v>0</v>
      </c>
      <c r="W52" s="49">
        <f>IF(P52=3,F52*G52,0)</f>
        <v>0</v>
      </c>
      <c r="X52" s="49">
        <f>H52*N52*E52*2*IF(P52=2,0.6,0.25)</f>
        <v>0</v>
      </c>
      <c r="Y52" s="44"/>
      <c r="Z52" s="59">
        <f>Z51+1</f>
        <v>3</v>
      </c>
      <c r="AB52" s="49" t="str">
        <f t="shared" si="16"/>
        <v>1703</v>
      </c>
      <c r="AC52" s="50" t="s">
        <v>205</v>
      </c>
    </row>
    <row r="53" spans="1:29" ht="12.75">
      <c r="A53" s="59">
        <f t="shared" si="17"/>
        <v>17</v>
      </c>
      <c r="B53" s="72" t="str">
        <f>B52</f>
        <v>Other</v>
      </c>
      <c r="C53" s="48" t="str">
        <f t="shared" si="1"/>
        <v>1704 Bath tub (1.6×0.8×0.5)</v>
      </c>
      <c r="D53" s="78">
        <v>1</v>
      </c>
      <c r="E53" s="85">
        <v>1.6</v>
      </c>
      <c r="F53" s="85">
        <v>0.8</v>
      </c>
      <c r="G53" s="86">
        <v>0.5</v>
      </c>
      <c r="H53" s="86">
        <v>0</v>
      </c>
      <c r="I53" s="86">
        <v>1</v>
      </c>
      <c r="J53" s="86">
        <v>1</v>
      </c>
      <c r="K53" s="86">
        <v>1</v>
      </c>
      <c r="L53" s="86">
        <v>1</v>
      </c>
      <c r="M53" s="86">
        <v>1</v>
      </c>
      <c r="N53" s="86"/>
      <c r="O53" s="44"/>
      <c r="P53" s="44"/>
      <c r="Q53" s="44">
        <f>SUM(R53:X53)</f>
        <v>4.960000000000001</v>
      </c>
      <c r="R53" s="49">
        <f>E53*F53</f>
        <v>1.2800000000000002</v>
      </c>
      <c r="S53" s="49">
        <f>(I53+J53-1)*E53*F53</f>
        <v>1.2800000000000002</v>
      </c>
      <c r="T53" s="49">
        <f>H53*E53*F53</f>
        <v>0</v>
      </c>
      <c r="U53" s="49">
        <f>IF(P53&lt;2,((L53+M53)*E53*G53+2*F53*G53*K53),0)</f>
        <v>2.4000000000000004</v>
      </c>
      <c r="V53" s="49">
        <f>IF(P53&gt;0,((L53+M53)*E53*G53+2*F53*G53*K53),0)</f>
        <v>0</v>
      </c>
      <c r="W53" s="49">
        <f>IF(P53=3,F53*G53,0)</f>
        <v>0</v>
      </c>
      <c r="X53" s="49">
        <f>H53*N53*E53*2*IF(P53=2,0.6,0.25)</f>
        <v>0</v>
      </c>
      <c r="Y53" s="44"/>
      <c r="Z53" s="59">
        <f>Z52+1</f>
        <v>4</v>
      </c>
      <c r="AB53" s="49" t="str">
        <f t="shared" si="16"/>
        <v>1704</v>
      </c>
      <c r="AC53" s="50" t="s">
        <v>204</v>
      </c>
    </row>
    <row r="54" spans="1:29" ht="12.75">
      <c r="A54" s="59">
        <f t="shared" si="17"/>
        <v>17</v>
      </c>
      <c r="B54" s="72" t="str">
        <f>B53</f>
        <v>Other</v>
      </c>
      <c r="C54" s="48" t="str">
        <f t="shared" si="1"/>
        <v>1705 Coat rack (1×0.4×0)</v>
      </c>
      <c r="D54" s="78">
        <v>1</v>
      </c>
      <c r="E54" s="85">
        <v>1</v>
      </c>
      <c r="F54" s="85">
        <v>0.4</v>
      </c>
      <c r="G54" s="86">
        <v>0</v>
      </c>
      <c r="H54" s="86">
        <v>1</v>
      </c>
      <c r="I54" s="86">
        <v>1</v>
      </c>
      <c r="J54" s="86">
        <v>1</v>
      </c>
      <c r="K54" s="86">
        <v>0</v>
      </c>
      <c r="L54" s="86">
        <v>0</v>
      </c>
      <c r="M54" s="86">
        <v>0</v>
      </c>
      <c r="N54" s="86" t="s">
        <v>66</v>
      </c>
      <c r="O54" s="44"/>
      <c r="P54" s="44"/>
      <c r="Q54" s="44" t="e">
        <f>SUM(R54:X54)</f>
        <v>#VALUE!</v>
      </c>
      <c r="R54" s="49">
        <f>E54*F54</f>
        <v>0.4</v>
      </c>
      <c r="S54" s="49">
        <f>(I54+J54-1)*E54*F54</f>
        <v>0.4</v>
      </c>
      <c r="T54" s="49">
        <f>H54*E54*F54</f>
        <v>0.4</v>
      </c>
      <c r="U54" s="49">
        <f>IF(P54&lt;2,((L54+M54)*E54*G54+2*F54*G54*K54),0)</f>
        <v>0</v>
      </c>
      <c r="V54" s="49">
        <f>IF(P54&gt;0,((L54+M54)*E54*G54+2*F54*G54*K54),0)</f>
        <v>0</v>
      </c>
      <c r="W54" s="49">
        <f>IF(P54=3,F54*G54,0)</f>
        <v>0</v>
      </c>
      <c r="X54" s="49" t="e">
        <f>H54*N54*E54*2*IF(P54=2,0.6,0.25)</f>
        <v>#VALUE!</v>
      </c>
      <c r="Y54" s="44"/>
      <c r="Z54" s="59">
        <f>Z53+1</f>
        <v>5</v>
      </c>
      <c r="AB54" s="49" t="str">
        <f t="shared" si="16"/>
        <v>1705</v>
      </c>
      <c r="AC54" s="50" t="s">
        <v>101</v>
      </c>
    </row>
    <row r="55" spans="1:29" ht="12.75">
      <c r="A55" s="59">
        <f t="shared" si="17"/>
        <v>17</v>
      </c>
      <c r="B55" s="72" t="str">
        <f>B54</f>
        <v>Other</v>
      </c>
      <c r="C55" s="48" t="str">
        <f t="shared" si="1"/>
        <v>1706 Shoe rack (0.8×0.3×0)</v>
      </c>
      <c r="D55" s="78">
        <v>1</v>
      </c>
      <c r="E55" s="85">
        <v>0.8</v>
      </c>
      <c r="F55" s="85">
        <v>0.3</v>
      </c>
      <c r="G55" s="86">
        <v>0</v>
      </c>
      <c r="H55" s="86">
        <v>2</v>
      </c>
      <c r="I55" s="86">
        <v>1</v>
      </c>
      <c r="J55" s="86">
        <v>1</v>
      </c>
      <c r="K55" s="86">
        <v>0</v>
      </c>
      <c r="L55" s="86">
        <v>0</v>
      </c>
      <c r="M55" s="86">
        <v>0</v>
      </c>
      <c r="N55" s="86" t="s">
        <v>66</v>
      </c>
      <c r="O55" s="44"/>
      <c r="P55" s="44"/>
      <c r="Q55" s="44" t="e">
        <f>SUM(R55:X55)</f>
        <v>#VALUE!</v>
      </c>
      <c r="R55" s="49">
        <f>E55*F55</f>
        <v>0.24</v>
      </c>
      <c r="S55" s="49">
        <f>(I55+J55-1)*E55*F55</f>
        <v>0.24</v>
      </c>
      <c r="T55" s="49">
        <f>H55*E55*F55</f>
        <v>0.48</v>
      </c>
      <c r="U55" s="49">
        <f>IF(P55&lt;2,((L55+M55)*E55*G55+2*F55*G55*K55),0)</f>
        <v>0</v>
      </c>
      <c r="V55" s="49">
        <f>IF(P55&gt;0,((L55+M55)*E55*G55+2*F55*G55*K55),0)</f>
        <v>0</v>
      </c>
      <c r="W55" s="49">
        <f>IF(P55=3,F55*G55,0)</f>
        <v>0</v>
      </c>
      <c r="X55" s="49" t="e">
        <f>H55*N55*E55*2*IF(P55=2,0.6,0.25)</f>
        <v>#VALUE!</v>
      </c>
      <c r="Y55" s="44"/>
      <c r="Z55" s="59">
        <f>Z54+1</f>
        <v>6</v>
      </c>
      <c r="AB55" s="49" t="str">
        <f t="shared" si="16"/>
        <v>1706</v>
      </c>
      <c r="AC55" s="50" t="s">
        <v>138</v>
      </c>
    </row>
    <row r="56" spans="1:29" ht="12.75">
      <c r="A56" s="59">
        <f t="shared" si="17"/>
        <v>17</v>
      </c>
      <c r="B56" s="72" t="str">
        <f t="shared" si="11"/>
        <v>Other</v>
      </c>
      <c r="C56" s="48" t="str">
        <f t="shared" si="1"/>
        <v>1709 Custom furniture (&lt;enter&gt;×&lt;enter&gt;×&lt;enter&gt;)</v>
      </c>
      <c r="D56" s="78">
        <v>1</v>
      </c>
      <c r="E56" s="85" t="s">
        <v>66</v>
      </c>
      <c r="F56" s="85" t="s">
        <v>66</v>
      </c>
      <c r="G56" s="85" t="s">
        <v>66</v>
      </c>
      <c r="H56" s="86">
        <v>0</v>
      </c>
      <c r="I56" s="86">
        <v>1</v>
      </c>
      <c r="J56" s="86">
        <v>1</v>
      </c>
      <c r="K56" s="86">
        <v>0</v>
      </c>
      <c r="L56" s="86">
        <v>0</v>
      </c>
      <c r="M56" s="86">
        <v>0</v>
      </c>
      <c r="N56" s="86" t="s">
        <v>66</v>
      </c>
      <c r="O56" s="44"/>
      <c r="P56" s="44"/>
      <c r="Q56" s="44" t="e">
        <f t="shared" si="2"/>
        <v>#VALUE!</v>
      </c>
      <c r="R56" s="49" t="e">
        <f t="shared" si="3"/>
        <v>#VALUE!</v>
      </c>
      <c r="S56" s="49" t="e">
        <f t="shared" si="4"/>
        <v>#VALUE!</v>
      </c>
      <c r="T56" s="49" t="e">
        <f t="shared" si="5"/>
        <v>#VALUE!</v>
      </c>
      <c r="U56" s="49" t="e">
        <f t="shared" si="6"/>
        <v>#VALUE!</v>
      </c>
      <c r="V56" s="49">
        <f t="shared" si="7"/>
        <v>0</v>
      </c>
      <c r="W56" s="49">
        <f t="shared" si="8"/>
        <v>0</v>
      </c>
      <c r="X56" s="49" t="e">
        <f t="shared" si="9"/>
        <v>#VALUE!</v>
      </c>
      <c r="Y56" s="44"/>
      <c r="Z56" s="59">
        <v>9</v>
      </c>
      <c r="AB56" s="49" t="str">
        <f t="shared" si="16"/>
        <v>1709</v>
      </c>
      <c r="AC56" s="50" t="s">
        <v>100</v>
      </c>
    </row>
    <row r="57" spans="15:26" ht="12.75"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59"/>
    </row>
    <row r="58" spans="1:21" ht="12.75">
      <c r="A58" s="58">
        <v>1</v>
      </c>
      <c r="B58" s="42" t="s">
        <v>113</v>
      </c>
      <c r="C58" s="43" t="str">
        <f>$B$6</f>
        <v>Chairs</v>
      </c>
      <c r="E58" s="13">
        <v>10</v>
      </c>
      <c r="O58" s="35"/>
      <c r="P58" s="35" t="s">
        <v>199</v>
      </c>
      <c r="Q58" s="35"/>
      <c r="R58" s="35"/>
      <c r="S58" s="35"/>
      <c r="T58" s="35"/>
      <c r="U58" s="35"/>
    </row>
    <row r="59" spans="1:21" ht="12.75">
      <c r="A59" s="58">
        <v>2</v>
      </c>
      <c r="B59" s="41"/>
      <c r="C59" s="43" t="str">
        <f>$B$14</f>
        <v>Cupboards</v>
      </c>
      <c r="E59" s="13">
        <v>11</v>
      </c>
      <c r="O59" s="35"/>
      <c r="P59" s="35">
        <v>1</v>
      </c>
      <c r="Q59" s="79" t="s">
        <v>197</v>
      </c>
      <c r="R59" s="35"/>
      <c r="S59" s="35"/>
      <c r="T59" s="35"/>
      <c r="U59" s="35"/>
    </row>
    <row r="60" spans="1:21" ht="12.75">
      <c r="A60" s="58">
        <v>3</v>
      </c>
      <c r="B60" s="41"/>
      <c r="C60" s="43" t="s">
        <v>165</v>
      </c>
      <c r="E60" s="13">
        <v>12</v>
      </c>
      <c r="O60" s="35"/>
      <c r="P60" s="35">
        <v>2</v>
      </c>
      <c r="Q60" s="79" t="s">
        <v>203</v>
      </c>
      <c r="R60" s="35"/>
      <c r="S60" s="35"/>
      <c r="T60" s="35"/>
      <c r="U60" s="35"/>
    </row>
    <row r="61" spans="1:21" ht="12.75">
      <c r="A61" s="58">
        <v>4</v>
      </c>
      <c r="B61" s="41"/>
      <c r="C61" s="43" t="str">
        <f>$B$22</f>
        <v>Equipment</v>
      </c>
      <c r="E61" s="13">
        <v>13</v>
      </c>
      <c r="O61" s="35"/>
      <c r="P61" s="35">
        <v>3</v>
      </c>
      <c r="Q61" s="79" t="s">
        <v>198</v>
      </c>
      <c r="R61" s="35"/>
      <c r="S61" s="35"/>
      <c r="T61" s="35"/>
      <c r="U61" s="35"/>
    </row>
    <row r="62" spans="1:21" ht="12.75">
      <c r="A62" s="58">
        <v>5</v>
      </c>
      <c r="B62" s="41"/>
      <c r="C62" s="43" t="str">
        <f>$B$30</f>
        <v>Shelves</v>
      </c>
      <c r="E62" s="13">
        <v>14</v>
      </c>
      <c r="O62" s="35"/>
      <c r="P62" s="35"/>
      <c r="Q62" s="35"/>
      <c r="R62" s="35"/>
      <c r="S62" s="35"/>
      <c r="T62" s="35"/>
      <c r="U62" s="35"/>
    </row>
    <row r="63" spans="1:5" ht="12.75">
      <c r="A63" s="58">
        <v>6</v>
      </c>
      <c r="B63" s="41"/>
      <c r="C63" s="43" t="str">
        <f>$B$37</f>
        <v>Sofas</v>
      </c>
      <c r="E63" s="13">
        <v>15</v>
      </c>
    </row>
    <row r="64" spans="1:5" ht="12.75">
      <c r="A64" s="58">
        <v>8</v>
      </c>
      <c r="B64" s="41"/>
      <c r="C64" s="43" t="s">
        <v>34</v>
      </c>
      <c r="E64" s="13">
        <v>17</v>
      </c>
    </row>
    <row r="65" spans="1:5" ht="12.75">
      <c r="A65" s="58">
        <v>9</v>
      </c>
      <c r="B65" s="41"/>
      <c r="C65" s="43" t="s">
        <v>99</v>
      </c>
      <c r="E65" s="13">
        <v>18</v>
      </c>
    </row>
  </sheetData>
  <sheetProtection/>
  <conditionalFormatting sqref="Q6:Q56">
    <cfRule type="cellIs" priority="1" dxfId="3" operator="greaterThan" stopIfTrue="1">
      <formula>0</formula>
    </cfRule>
  </conditionalFormatting>
  <printOptions gridLines="1" headings="1"/>
  <pageMargins left="0.4" right="0.26" top="1" bottom="1" header="0.5" footer="0.5"/>
  <pageSetup fitToHeight="1" fitToWidth="1" horizontalDpi="600" verticalDpi="600" orientation="landscape" paperSize="9" scale="83" r:id="rId1"/>
  <headerFooter alignWithMargins="0">
    <oddHeader>&amp;L&amp;Z&amp;F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Welcome to the Deposition Surface Area Questionnaire</dc:title>
  <dc:subject/>
  <dc:creator/>
  <cp:keywords/>
  <dc:description/>
  <cp:lastModifiedBy>Otto Hänninen</cp:lastModifiedBy>
  <cp:lastPrinted>2011-03-15T14:38:08Z</cp:lastPrinted>
  <dcterms:created xsi:type="dcterms:W3CDTF">2011-02-28T12:38:13Z</dcterms:created>
  <dcterms:modified xsi:type="dcterms:W3CDTF">2011-03-18T07:18:44Z</dcterms:modified>
  <cp:category/>
  <cp:version/>
  <cp:contentType/>
  <cp:contentStatus/>
</cp:coreProperties>
</file>